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firstSheet="1" activeTab="10"/>
  </bookViews>
  <sheets>
    <sheet name="預算說明書" sheetId="1" r:id="rId1"/>
    <sheet name="收支餘絀預計表" sheetId="2" r:id="rId2"/>
    <sheet name="收入預算明細表" sheetId="3" r:id="rId3"/>
    <sheet name="支出預算明細表" sheetId="4" r:id="rId4"/>
    <sheet name="預計固定資產變動表" sheetId="5" r:id="rId5"/>
    <sheet name="增置重要固定資產預計表" sheetId="6" r:id="rId6"/>
    <sheet name="平衡表" sheetId="7" r:id="rId7"/>
    <sheet name="收支餘絀表" sheetId="8" r:id="rId8"/>
    <sheet name="現金流量表" sheetId="9" r:id="rId9"/>
    <sheet name="收入明細表" sheetId="10" r:id="rId10"/>
    <sheet name="支出明細表" sheetId="11" r:id="rId11"/>
  </sheets>
  <definedNames/>
  <calcPr fullCalcOnLoad="1"/>
</workbook>
</file>

<file path=xl/sharedStrings.xml><?xml version="1.0" encoding="utf-8"?>
<sst xmlns="http://schemas.openxmlformats.org/spreadsheetml/2006/main" count="382" uniqueCount="301">
  <si>
    <t xml:space="preserve">    本校各項費用支出乃考量估計收入之狀況,並參考各處、室編製之概算表估算而來。</t>
  </si>
  <si>
    <t>四.支出預算說明：</t>
  </si>
  <si>
    <t xml:space="preserve">    其中以學雜費收入為本校最主要的資金來源。本校學雜費收入乃根據台北市政府教育局每年規定</t>
  </si>
  <si>
    <t xml:space="preserve">    本校主要收入來源:1.學雜費收入  2.補助及捐贈收入  3.財務收入  4.其他收入。  　</t>
  </si>
  <si>
    <t>三.收入預算說明：</t>
  </si>
  <si>
    <t>　8.高職類科的發展，應以市場需求為導向，整併不合時宜的類科，並視產業需要增設新的類科。</t>
  </si>
  <si>
    <t xml:space="preserve">    7.因應產業變遷與科技發展，規劃合宜課程，改善教學實習設施，精緻教學品質，以提昇教學成效。</t>
  </si>
  <si>
    <t xml:space="preserve">    6.依學校的特性發展學校特色，以提昇競爭力。</t>
  </si>
  <si>
    <t xml:space="preserve">    5.朝向多元化與精緻化的方向發展，辦學應兼顧專業導向與就業導向。 </t>
  </si>
  <si>
    <t xml:space="preserve">       源建立良好的網路。</t>
  </si>
  <si>
    <t xml:space="preserve">    4.用心耕耘及開發校外資源，成立以學校為中心的社區學園，與鄰近政府機構、大學、國中等就不同的資</t>
  </si>
  <si>
    <t xml:space="preserve">    3.發展學校本位課程建立各科特色：一個沒有特色及教學品質的學校，終究會被學生自然淘汰 的。</t>
  </si>
  <si>
    <t xml:space="preserve">    2.落實生活教學及輔導機制。 </t>
  </si>
  <si>
    <t xml:space="preserve">    1.營造和諧的校園氣氛，激勵教師敬業、樂業，提供學生快樂的學習園地。 </t>
  </si>
  <si>
    <t>二.重要校務計畫：</t>
  </si>
  <si>
    <t>依據高級中學法、高級中學法施行細則、職業學校法、職業學校規程、私立學校法及施行細則、補習及進修教育法及有關法令設立。</t>
  </si>
  <si>
    <t>一.學校組織及職掌：</t>
  </si>
  <si>
    <t>台北市私立滬江高級中學</t>
  </si>
  <si>
    <t>本年度餘(絀)</t>
  </si>
  <si>
    <t>其他支出</t>
  </si>
  <si>
    <t>行政管理支出</t>
  </si>
  <si>
    <t>董事會支出</t>
  </si>
  <si>
    <t>各項支出</t>
  </si>
  <si>
    <t>其他收入</t>
  </si>
  <si>
    <t>財務收入</t>
  </si>
  <si>
    <t>補助及捐贈收入</t>
  </si>
  <si>
    <t>學雜費收入</t>
  </si>
  <si>
    <t>各項收入</t>
  </si>
  <si>
    <t>%</t>
  </si>
  <si>
    <t>計 決 算 數</t>
  </si>
  <si>
    <t>預  算  數</t>
  </si>
  <si>
    <t>決    算    數</t>
  </si>
  <si>
    <t>本  年  度</t>
  </si>
  <si>
    <t>前    年    度</t>
  </si>
  <si>
    <t xml:space="preserve">  差   異</t>
  </si>
  <si>
    <t>編號</t>
  </si>
  <si>
    <t>決  算  數</t>
  </si>
  <si>
    <t>前  年  度</t>
  </si>
  <si>
    <t xml:space="preserve">        退休撫卹費</t>
  </si>
  <si>
    <t xml:space="preserve">        維護及報廢</t>
  </si>
  <si>
    <t xml:space="preserve">        業務費</t>
  </si>
  <si>
    <t xml:space="preserve">        人事費</t>
  </si>
  <si>
    <t xml:space="preserve">        交通費</t>
  </si>
  <si>
    <t>說   明</t>
  </si>
  <si>
    <t>上 年 度 估</t>
  </si>
  <si>
    <t xml:space="preserve">     </t>
  </si>
  <si>
    <t>圖書及博物</t>
  </si>
  <si>
    <t>機械儀器及設備</t>
  </si>
  <si>
    <t>建築物</t>
  </si>
  <si>
    <t>土地改良物</t>
  </si>
  <si>
    <t>預計結存金額</t>
  </si>
  <si>
    <t>減少金額</t>
  </si>
  <si>
    <t>增加金額</t>
  </si>
  <si>
    <t>結存金額</t>
  </si>
  <si>
    <t>截至本年底止</t>
  </si>
  <si>
    <t>本年度預計</t>
  </si>
  <si>
    <t>數量</t>
  </si>
  <si>
    <t>土        地</t>
  </si>
  <si>
    <t>含期刊視聽資料及一般圖書</t>
  </si>
  <si>
    <t>七種(聯合,中時,經濟,工商,郵報,自由,青年)</t>
  </si>
  <si>
    <t>預算說明書</t>
  </si>
  <si>
    <r>
      <t>中華民國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一○一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學年度</t>
    </r>
  </si>
  <si>
    <t xml:space="preserve">    之收費標準乘以估算一○一學年度學生人數計算所得。</t>
  </si>
  <si>
    <t xml:space="preserve">     1.學雜費收入 $155,499,660元、補助及捐贈收入$5,000,000元、財務收入$1,500,000元、其他收入</t>
  </si>
  <si>
    <t xml:space="preserve">       $2,500,000元。</t>
  </si>
  <si>
    <t xml:space="preserve">     2.合計$164,499,660元。</t>
  </si>
  <si>
    <t xml:space="preserve">     1.董事會支出$2,584,530元、行政管理支出$38,277,410元、教學研究及訓輔支出$92,706,410元、</t>
  </si>
  <si>
    <t xml:space="preserve">        其他支出$500,000元、獎學金支出$9,000,000元。</t>
  </si>
  <si>
    <t xml:space="preserve">     2.合計$143,068,350元。</t>
  </si>
  <si>
    <t xml:space="preserve">     (1)設校長一人綜理全校行政工作，設有教務、學務、總務、輔導、會計各設主任一人，分別推行各項教</t>
  </si>
  <si>
    <t>育工 作。日間部設綜合高中部、電子科、資訊科、室內空間設計科、資料處理科、廣告設計科、餐飲管理</t>
  </si>
  <si>
    <t>科。進修學校設室內空間設計科、資料處理科、餐飲管理科、餐飲管理科實用技能班。</t>
  </si>
  <si>
    <t>台北市私立滬江高級中學</t>
  </si>
  <si>
    <t>收 支 餘 絀 預 計 表</t>
  </si>
  <si>
    <t>中華民國   一○一  學年度</t>
  </si>
  <si>
    <t>科     目</t>
  </si>
  <si>
    <t>上 年 度 估</t>
  </si>
  <si>
    <t xml:space="preserve">   本年度預算與上年度估計決算比較</t>
  </si>
  <si>
    <t>差    異</t>
  </si>
  <si>
    <t>教學研究及訓輔支出</t>
  </si>
  <si>
    <t>獎學金支出</t>
  </si>
  <si>
    <t>收入預算明細表</t>
  </si>
  <si>
    <t>中華民國  一○一  學年度</t>
  </si>
  <si>
    <t xml:space="preserve">   科            目</t>
  </si>
  <si>
    <t xml:space="preserve"> 本年度預算與上年度估計決算比較</t>
  </si>
  <si>
    <t>說                明</t>
  </si>
  <si>
    <t>名       稱</t>
  </si>
  <si>
    <t xml:space="preserve">    學費收入</t>
  </si>
  <si>
    <t>綜合高中：  22,800元*383人*2=17,464,800元</t>
  </si>
  <si>
    <t>職業類科：  22,530元*1,863人*2=83,946,780元</t>
  </si>
  <si>
    <t>進修學校： 21,230元*178人*2=7,557,880元</t>
  </si>
  <si>
    <t>進修學校實用技能班： 13,220元*39人*2=1,031,160元</t>
  </si>
  <si>
    <t>合計為 110,000,620元，扣除減免退費等約為 108,900,000元</t>
  </si>
  <si>
    <t xml:space="preserve">    雜費收入</t>
  </si>
  <si>
    <t>綜合高中：一年級 4,620元*120人*2+二,三年級 4,900元*263人*2=3,686,200元</t>
  </si>
  <si>
    <t>職業類科：3,365元*1,597人*2=10,747,810元</t>
  </si>
  <si>
    <t>廣設科：3,300元*266人*2=1,755,600元</t>
  </si>
  <si>
    <t>進修學校：2,305元*178人*2=820,580元</t>
  </si>
  <si>
    <t>進修學校實用技能班：3,360元*39人*2=262,080元</t>
  </si>
  <si>
    <t xml:space="preserve">        代收代辦費</t>
  </si>
  <si>
    <t>合計為17,272,270元，扣除減免退費等約為17,100,000元</t>
  </si>
  <si>
    <t>補助及捐贈收入</t>
  </si>
  <si>
    <t xml:space="preserve">    補助收入</t>
  </si>
  <si>
    <t xml:space="preserve">    利息收入</t>
  </si>
  <si>
    <t>其他收入</t>
  </si>
  <si>
    <t>支出預算明細表</t>
  </si>
  <si>
    <t xml:space="preserve">     科          目</t>
  </si>
  <si>
    <t>名           稱</t>
  </si>
  <si>
    <t xml:space="preserve"> 差   異</t>
  </si>
  <si>
    <t>預計固定資產變動表</t>
  </si>
  <si>
    <t>中華民國一○一學年度</t>
  </si>
  <si>
    <t xml:space="preserve">      全 1 頁第 1 頁</t>
  </si>
  <si>
    <t>科  目  名  稱</t>
  </si>
  <si>
    <t xml:space="preserve">  估計本年初</t>
  </si>
  <si>
    <t>說   明</t>
  </si>
  <si>
    <t>建築物改良物</t>
  </si>
  <si>
    <t>其他設備</t>
  </si>
  <si>
    <t>電腦軟體</t>
  </si>
  <si>
    <t>合      計</t>
  </si>
  <si>
    <t xml:space="preserve">台北市私立滬江高級中學 </t>
  </si>
  <si>
    <t xml:space="preserve"> 增置重要固定資產預計表</t>
  </si>
  <si>
    <t>一○一學年度</t>
  </si>
  <si>
    <t>科目及重要固定資產名稱</t>
  </si>
  <si>
    <t>提出單位</t>
  </si>
  <si>
    <t>單   價</t>
  </si>
  <si>
    <t>總      價</t>
  </si>
  <si>
    <t>備                             註</t>
  </si>
  <si>
    <t>勤愛樓中餐教室燈管增設</t>
  </si>
  <si>
    <t>教務處</t>
  </si>
  <si>
    <t>勤愛樓燈管座配管工程</t>
  </si>
  <si>
    <t>圖書館與103教室走廊拆除</t>
  </si>
  <si>
    <t>總務處</t>
  </si>
  <si>
    <t>圖書館與103教室走廊併入圖書館使用,需拆除中間牆面</t>
  </si>
  <si>
    <t>資訊樓廁所更新工程1-4樓</t>
  </si>
  <si>
    <t>校史室整建</t>
  </si>
  <si>
    <t>增班使用</t>
  </si>
  <si>
    <t>機械儀器及設備</t>
  </si>
  <si>
    <t>無線網路設備</t>
  </si>
  <si>
    <t>24 Port Switch Hub</t>
  </si>
  <si>
    <t>201,203教室</t>
  </si>
  <si>
    <t>16 Port Switch Hub</t>
  </si>
  <si>
    <t>彩色雷射印表機</t>
  </si>
  <si>
    <t>綜高補助計畫（學校自籌部分）</t>
  </si>
  <si>
    <t>黑白雷射印表機</t>
  </si>
  <si>
    <t>更換資訊樓電腦教室印表機</t>
  </si>
  <si>
    <t>實物投影機</t>
  </si>
  <si>
    <t>擺放至301、402實習教室，結合單槍投影機進行動態示範影像顯示</t>
  </si>
  <si>
    <t>馬克杯轉印機套組</t>
  </si>
  <si>
    <t>國中設計技藝暨職探學程</t>
  </si>
  <si>
    <t>調酒教室義式咖啡機</t>
  </si>
  <si>
    <t>調酒教室添購(配合新的飲料調製考題與課程)</t>
  </si>
  <si>
    <t>天文堂102教室製冰機</t>
  </si>
  <si>
    <t>教室課程所需</t>
  </si>
  <si>
    <t>雷射多功能印表機</t>
  </si>
  <si>
    <t>學務處</t>
  </si>
  <si>
    <t>行政電腦更換</t>
  </si>
  <si>
    <t>作業系統更新硬體設備需晉階</t>
  </si>
  <si>
    <t>電腦教室椅子</t>
  </si>
  <si>
    <t>電子實習工場圓板凳</t>
  </si>
  <si>
    <t>資訊樓402、403實習工場</t>
  </si>
  <si>
    <t>全方位自走車</t>
  </si>
  <si>
    <t>自走車教學課程使用</t>
  </si>
  <si>
    <t>烘焙教室增設3層3板電烤箱</t>
  </si>
  <si>
    <t>社團設備</t>
  </si>
  <si>
    <t>樂隊儀隊旗舞隊等相關社團設備更新</t>
  </si>
  <si>
    <t>數位錄放影機(16POT)</t>
  </si>
  <si>
    <t>資訊樓監視錄影用</t>
  </si>
  <si>
    <t>冷氣</t>
  </si>
  <si>
    <t>部份冷氣使用年限過久,需逐次更換</t>
  </si>
  <si>
    <t>單槍投影機(含施工)</t>
  </si>
  <si>
    <t>輔導室</t>
  </si>
  <si>
    <t>設置於滬江堂做為生命教育演講、進路輔導講座、國中生參訪時之設施</t>
  </si>
  <si>
    <t>圖書及博物</t>
  </si>
  <si>
    <t>一般圖書</t>
  </si>
  <si>
    <t>圖書館</t>
  </si>
  <si>
    <t>報紙</t>
  </si>
  <si>
    <t>Rhino電腦繪圖軟體&lt;60崗位&gt;</t>
  </si>
  <si>
    <t>室內空間設計技藝競賽指定軟體</t>
  </si>
  <si>
    <t>i Clone電腦繪圖軟體&lt;60崗位&gt;</t>
  </si>
  <si>
    <t>21POT Digital Book多媒體電子書軟體</t>
  </si>
  <si>
    <t>公文管理系統WEB版</t>
  </si>
  <si>
    <t>公文管理視窗版</t>
  </si>
  <si>
    <t>合          計</t>
  </si>
  <si>
    <t>財團法人臺北市私立滬江高級中學</t>
  </si>
  <si>
    <t xml:space="preserve">                           現  金  流  量  表        </t>
  </si>
  <si>
    <r>
      <t xml:space="preserve">   </t>
    </r>
    <r>
      <rPr>
        <sz val="12"/>
        <rFont val="新細明體"/>
        <family val="1"/>
      </rPr>
      <t>單位：新台幣元</t>
    </r>
  </si>
  <si>
    <t>項     目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</si>
  <si>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學年度</t>
    </r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</si>
  <si>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學年度</t>
    </r>
  </si>
  <si>
    <t>營業活動現金流量：</t>
  </si>
  <si>
    <t>　本期賸餘</t>
  </si>
  <si>
    <t xml:space="preserve">  調節項目：</t>
  </si>
  <si>
    <r>
      <t xml:space="preserve"> </t>
    </r>
    <r>
      <rPr>
        <sz val="12"/>
        <rFont val="新細明體"/>
        <family val="1"/>
      </rPr>
      <t xml:space="preserve">       固定資產報廢損失</t>
    </r>
  </si>
  <si>
    <t>　　營業資產及負債淨變動：</t>
  </si>
  <si>
    <t xml:space="preserve">    應收利息</t>
  </si>
  <si>
    <t xml:space="preserve">    其他流動資產</t>
  </si>
  <si>
    <t xml:space="preserve">    應付款項</t>
  </si>
  <si>
    <t xml:space="preserve">    代收款項</t>
  </si>
  <si>
    <t xml:space="preserve">             營業活動之淨現金流入</t>
  </si>
  <si>
    <t>投資活動之現金流量：</t>
  </si>
  <si>
    <r>
      <t xml:space="preserve">   </t>
    </r>
    <r>
      <rPr>
        <sz val="12"/>
        <rFont val="新細明體"/>
        <family val="1"/>
      </rPr>
      <t>　購置固定資產付現數</t>
    </r>
  </si>
  <si>
    <r>
      <t xml:space="preserve"> </t>
    </r>
    <r>
      <rPr>
        <sz val="12"/>
        <rFont val="新細明體"/>
        <family val="1"/>
      </rPr>
      <t xml:space="preserve">      存出保證金增加</t>
    </r>
  </si>
  <si>
    <t xml:space="preserve">            投資活動之淨現金流出</t>
  </si>
  <si>
    <t>融資活動之現金流量：</t>
  </si>
  <si>
    <r>
      <t xml:space="preserve">   </t>
    </r>
    <r>
      <rPr>
        <sz val="12"/>
        <rFont val="新細明體"/>
        <family val="1"/>
      </rPr>
      <t>　存入保證金增加</t>
    </r>
  </si>
  <si>
    <t xml:space="preserve">           融資活動之淨現金流入</t>
  </si>
  <si>
    <t>本期現金及銀行存款增加數</t>
  </si>
  <si>
    <t>減:銀行存款轉列特種基金</t>
  </si>
  <si>
    <t>期初現金及銀行存款餘額</t>
  </si>
  <si>
    <t>期末現金及銀行存款餘額</t>
  </si>
  <si>
    <t>不影響現金流量之融資活動：</t>
  </si>
  <si>
    <t xml:space="preserve">  累積餘絀轉列權益基金</t>
  </si>
  <si>
    <t>購置固定資產付現數：</t>
  </si>
  <si>
    <t xml:space="preserve">  固定資產增加數</t>
  </si>
  <si>
    <t xml:space="preserve">  應付設備款減少（增加）</t>
  </si>
  <si>
    <r>
      <t xml:space="preserve">                                       平   衡   表            </t>
    </r>
    <r>
      <rPr>
        <sz val="12"/>
        <rFont val="新細明體"/>
        <family val="1"/>
      </rPr>
      <t>單位：新台幣元</t>
    </r>
  </si>
  <si>
    <t>項目</t>
  </si>
  <si>
    <t>100學年</t>
  </si>
  <si>
    <r>
      <t>占總資產</t>
    </r>
    <r>
      <rPr>
        <sz val="12"/>
        <rFont val="新細明體"/>
        <family val="1"/>
      </rPr>
      <t>%</t>
    </r>
  </si>
  <si>
    <t>流動資產</t>
  </si>
  <si>
    <r>
      <t xml:space="preserve">    </t>
    </r>
    <r>
      <rPr>
        <sz val="12"/>
        <rFont val="新細明體"/>
        <family val="1"/>
      </rPr>
      <t>現金</t>
    </r>
  </si>
  <si>
    <r>
      <t xml:space="preserve">    </t>
    </r>
    <r>
      <rPr>
        <sz val="12"/>
        <rFont val="新細明體"/>
        <family val="1"/>
      </rPr>
      <t>銀行存款</t>
    </r>
  </si>
  <si>
    <r>
      <t xml:space="preserve">    </t>
    </r>
    <r>
      <rPr>
        <sz val="12"/>
        <rFont val="新細明體"/>
        <family val="1"/>
      </rPr>
      <t>定期存款</t>
    </r>
  </si>
  <si>
    <r>
      <t xml:space="preserve">    </t>
    </r>
    <r>
      <rPr>
        <sz val="12"/>
        <rFont val="新細明體"/>
        <family val="1"/>
      </rPr>
      <t>應收利息</t>
    </r>
  </si>
  <si>
    <r>
      <t xml:space="preserve">    </t>
    </r>
    <r>
      <rPr>
        <sz val="12"/>
        <rFont val="新細明體"/>
        <family val="1"/>
      </rPr>
      <t>其他流動資產</t>
    </r>
  </si>
  <si>
    <r>
      <t xml:space="preserve">    </t>
    </r>
    <r>
      <rPr>
        <sz val="12"/>
        <rFont val="新細明體"/>
        <family val="1"/>
      </rPr>
      <t>存出保證金</t>
    </r>
  </si>
  <si>
    <t>固定資產</t>
  </si>
  <si>
    <t xml:space="preserve">  土  地</t>
  </si>
  <si>
    <t xml:space="preserve">  土地改良物</t>
  </si>
  <si>
    <t xml:space="preserve">  建築物 </t>
  </si>
  <si>
    <t xml:space="preserve">  建築物改良物</t>
  </si>
  <si>
    <r>
      <t xml:space="preserve"> </t>
    </r>
    <r>
      <rPr>
        <sz val="12"/>
        <rFont val="新細明體"/>
        <family val="1"/>
      </rPr>
      <t xml:space="preserve"> 機械儀器及設備</t>
    </r>
  </si>
  <si>
    <t xml:space="preserve">  圖書及博物</t>
  </si>
  <si>
    <t xml:space="preserve">  電腦軟體</t>
  </si>
  <si>
    <t xml:space="preserve">  其他設備</t>
  </si>
  <si>
    <t>資產合計</t>
  </si>
  <si>
    <t>流動負債</t>
  </si>
  <si>
    <t xml:space="preserve">  應付票據</t>
  </si>
  <si>
    <t xml:space="preserve">  應付費用</t>
  </si>
  <si>
    <t xml:space="preserve">  代收款項</t>
  </si>
  <si>
    <t>長期負債</t>
  </si>
  <si>
    <t xml:space="preserve">  存入保證金</t>
  </si>
  <si>
    <t>權益基金</t>
  </si>
  <si>
    <t>累積餘絀</t>
  </si>
  <si>
    <t>負債、權益基金及餘絀合計</t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</si>
  <si>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</t>
    </r>
  </si>
  <si>
    <t>收  支  餘  絀  表</t>
  </si>
  <si>
    <t>單位：新台幣元</t>
  </si>
  <si>
    <t>項      目</t>
  </si>
  <si>
    <t>經常收入%</t>
  </si>
  <si>
    <t>經常門收入</t>
  </si>
  <si>
    <t xml:space="preserve">    學雜費收入</t>
  </si>
  <si>
    <t xml:space="preserve">    補助及捐贈收入</t>
  </si>
  <si>
    <t xml:space="preserve">    財務收入</t>
  </si>
  <si>
    <t xml:space="preserve">    其他收入</t>
  </si>
  <si>
    <t>收入合計</t>
  </si>
  <si>
    <t>經常門支出</t>
  </si>
  <si>
    <t xml:space="preserve">    董事會支出</t>
  </si>
  <si>
    <t xml:space="preserve">    行政管理支出</t>
  </si>
  <si>
    <t xml:space="preserve">    教學研究及訓輔支出</t>
  </si>
  <si>
    <t xml:space="preserve">    獎學金支出</t>
  </si>
  <si>
    <t xml:space="preserve">    其他支出</t>
  </si>
  <si>
    <t>支出合計</t>
  </si>
  <si>
    <t>本期餘絀</t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</si>
  <si>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學年度</t>
    </r>
  </si>
  <si>
    <t>財團法人臺北市私立滬江高級中學</t>
  </si>
  <si>
    <t xml:space="preserve"> 收  入  明  細  表        </t>
  </si>
  <si>
    <t>單位：新台幣元</t>
  </si>
  <si>
    <t>單位：新台幣元</t>
  </si>
  <si>
    <t>項   目</t>
  </si>
  <si>
    <t>100學年度</t>
  </si>
  <si>
    <t>100學年度</t>
  </si>
  <si>
    <t>經常收入%</t>
  </si>
  <si>
    <t>學雜費收入</t>
  </si>
  <si>
    <t xml:space="preserve">    學費收入</t>
  </si>
  <si>
    <t xml:space="preserve">    雜費收入</t>
  </si>
  <si>
    <t xml:space="preserve">    實習費收入</t>
  </si>
  <si>
    <t>補助及捐助教學收入</t>
  </si>
  <si>
    <t>財務收入</t>
  </si>
  <si>
    <t>雜項收入</t>
  </si>
  <si>
    <t>經常收入合計</t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</si>
  <si>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學年度</t>
    </r>
  </si>
  <si>
    <t xml:space="preserve">   支  出  明  細  表        </t>
  </si>
  <si>
    <t>經常支出%</t>
  </si>
  <si>
    <t>董事會支出</t>
  </si>
  <si>
    <t xml:space="preserve">     業  務  費</t>
  </si>
  <si>
    <t xml:space="preserve">     交  通  費</t>
  </si>
  <si>
    <t>行政管理支出</t>
  </si>
  <si>
    <t xml:space="preserve">     人  事  費</t>
  </si>
  <si>
    <t xml:space="preserve">     退休撫卹費</t>
  </si>
  <si>
    <t>教學研究及訓輔支出</t>
  </si>
  <si>
    <t xml:space="preserve">    人  事  費</t>
  </si>
  <si>
    <t xml:space="preserve">    業  務  費</t>
  </si>
  <si>
    <t xml:space="preserve">    退休撫卹費</t>
  </si>
  <si>
    <t>獎學金支出</t>
  </si>
  <si>
    <t>其他支出</t>
  </si>
  <si>
    <t>經常支出合計</t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</si>
  <si>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學年度</t>
    </r>
  </si>
  <si>
    <t xml:space="preserve">     維護費</t>
  </si>
  <si>
    <t xml:space="preserve">    維護費</t>
  </si>
  <si>
    <r>
      <t xml:space="preserve"> </t>
    </r>
    <r>
      <rPr>
        <sz val="12"/>
        <rFont val="新細明體"/>
        <family val="1"/>
      </rPr>
      <t xml:space="preserve">   折舊及攤銷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</si>
</sst>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_);_(@_)"/>
    <numFmt numFmtId="177" formatCode="_-* #,##0.0_-;\-* #,##0.0_-;_-* &quot;-&quot;??_-;_-@_-"/>
    <numFmt numFmtId="178" formatCode="_-* #,##0_-;\-* #,##0_-;_-* &quot;-&quot;??_-;_-@_-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0.0%"/>
    <numFmt numFmtId="182" formatCode="#,##0_);[Red]\(#,##0\)"/>
    <numFmt numFmtId="183" formatCode="#,##0.00_);[Red]\(#,##0.00\)"/>
    <numFmt numFmtId="184" formatCode="_-* #,##0.00000_-;\-* #,##0.00000_-;_-* &quot;-&quot;??_-;_-@_-"/>
    <numFmt numFmtId="185" formatCode="#,##0_);\(#,##0\)"/>
    <numFmt numFmtId="186" formatCode="_(* #,##0_);_(* \(#,##0\);_(* &quot;-&quot;_);_(@_)"/>
    <numFmt numFmtId="187" formatCode="_(* #,##0_);_(* \(#,##0\);_(* &quot;-&quot;??_);_(@_)"/>
    <numFmt numFmtId="188" formatCode="#,##0.00_);\(#,##0.00\)"/>
    <numFmt numFmtId="189" formatCode="_(&quot;$&quot;* #,##0_);_(&quot;$&quot;* \(#,##0\);_(&quot;$&quot;* &quot;-&quot;??_);_(@_)"/>
    <numFmt numFmtId="190" formatCode="#,##0_ "/>
    <numFmt numFmtId="191" formatCode="#,##0;[Red]#,##0"/>
    <numFmt numFmtId="192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u val="single"/>
      <sz val="12"/>
      <color indexed="12"/>
      <name val="Times New Roman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20"/>
      <name val="新細明體"/>
      <family val="1"/>
    </font>
    <font>
      <u val="single"/>
      <sz val="12"/>
      <name val="新細明體"/>
      <family val="1"/>
    </font>
    <font>
      <b/>
      <u val="double"/>
      <sz val="12"/>
      <name val="新細明體"/>
      <family val="1"/>
    </font>
    <font>
      <b/>
      <u val="doubleAccounting"/>
      <sz val="12"/>
      <name val="新細明體"/>
      <family val="1"/>
    </font>
    <font>
      <sz val="2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44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8" fontId="9" fillId="0" borderId="0" xfId="33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8" fontId="10" fillId="0" borderId="11" xfId="33" applyNumberFormat="1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top" shrinkToFit="1"/>
    </xf>
    <xf numFmtId="0" fontId="2" fillId="0" borderId="16" xfId="0" applyFont="1" applyBorder="1" applyAlignment="1">
      <alignment vertical="top" shrinkToFit="1"/>
    </xf>
    <xf numFmtId="0" fontId="2" fillId="0" borderId="15" xfId="0" applyFont="1" applyBorder="1" applyAlignment="1">
      <alignment horizontal="right" vertical="top" shrinkToFit="1"/>
    </xf>
    <xf numFmtId="0" fontId="2" fillId="0" borderId="17" xfId="0" applyFont="1" applyBorder="1" applyAlignment="1">
      <alignment horizontal="right" vertical="top" shrinkToFit="1"/>
    </xf>
    <xf numFmtId="0" fontId="2" fillId="0" borderId="15" xfId="0" applyFont="1" applyBorder="1" applyAlignment="1">
      <alignment vertical="top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left"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86" fontId="0" fillId="0" borderId="24" xfId="34" applyNumberFormat="1" applyFont="1" applyBorder="1" applyAlignment="1" quotePrefix="1">
      <alignment horizontal="left"/>
    </xf>
    <xf numFmtId="0" fontId="0" fillId="0" borderId="25" xfId="0" applyFont="1" applyBorder="1" applyAlignment="1">
      <alignment/>
    </xf>
    <xf numFmtId="186" fontId="0" fillId="0" borderId="26" xfId="34" applyNumberFormat="1" applyFont="1" applyBorder="1" applyAlignment="1" quotePrefix="1">
      <alignment horizontal="left"/>
    </xf>
    <xf numFmtId="41" fontId="0" fillId="0" borderId="25" xfId="34" applyFont="1" applyBorder="1" applyAlignment="1">
      <alignment/>
    </xf>
    <xf numFmtId="188" fontId="0" fillId="0" borderId="10" xfId="34" applyNumberFormat="1" applyFont="1" applyBorder="1" applyAlignment="1">
      <alignment/>
    </xf>
    <xf numFmtId="41" fontId="0" fillId="0" borderId="24" xfId="34" applyFont="1" applyBorder="1" applyAlignment="1">
      <alignment/>
    </xf>
    <xf numFmtId="41" fontId="0" fillId="0" borderId="26" xfId="34" applyFont="1" applyBorder="1" applyAlignment="1">
      <alignment/>
    </xf>
    <xf numFmtId="187" fontId="0" fillId="0" borderId="25" xfId="33" applyNumberFormat="1" applyFont="1" applyBorder="1" applyAlignment="1">
      <alignment/>
    </xf>
    <xf numFmtId="43" fontId="0" fillId="0" borderId="10" xfId="33" applyFont="1" applyBorder="1" applyAlignment="1">
      <alignment/>
    </xf>
    <xf numFmtId="187" fontId="0" fillId="0" borderId="25" xfId="34" applyNumberFormat="1" applyFont="1" applyBorder="1" applyAlignment="1">
      <alignment/>
    </xf>
    <xf numFmtId="183" fontId="0" fillId="0" borderId="10" xfId="34" applyNumberFormat="1" applyFont="1" applyBorder="1" applyAlignment="1">
      <alignment/>
    </xf>
    <xf numFmtId="186" fontId="0" fillId="0" borderId="24" xfId="34" applyNumberFormat="1" applyFont="1" applyBorder="1" applyAlignment="1">
      <alignment/>
    </xf>
    <xf numFmtId="0" fontId="0" fillId="0" borderId="25" xfId="0" applyFont="1" applyBorder="1" applyAlignment="1" quotePrefix="1">
      <alignment horizontal="left"/>
    </xf>
    <xf numFmtId="186" fontId="0" fillId="0" borderId="26" xfId="34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86" fontId="0" fillId="0" borderId="27" xfId="38" applyNumberFormat="1" applyFont="1" applyBorder="1" applyAlignment="1">
      <alignment/>
    </xf>
    <xf numFmtId="176" fontId="0" fillId="0" borderId="28" xfId="34" applyNumberFormat="1" applyFont="1" applyBorder="1" applyAlignment="1">
      <alignment/>
    </xf>
    <xf numFmtId="186" fontId="0" fillId="0" borderId="28" xfId="38" applyNumberFormat="1" applyFont="1" applyBorder="1" applyAlignment="1">
      <alignment/>
    </xf>
    <xf numFmtId="187" fontId="0" fillId="0" borderId="28" xfId="33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 quotePrefix="1">
      <alignment horizontal="left"/>
    </xf>
    <xf numFmtId="0" fontId="0" fillId="0" borderId="30" xfId="0" applyFont="1" applyBorder="1" applyAlignment="1">
      <alignment horizontal="center"/>
    </xf>
    <xf numFmtId="41" fontId="0" fillId="0" borderId="24" xfId="34" applyFont="1" applyBorder="1" applyAlignment="1" quotePrefix="1">
      <alignment horizontal="left"/>
    </xf>
    <xf numFmtId="41" fontId="0" fillId="0" borderId="25" xfId="34" applyFont="1" applyBorder="1" applyAlignment="1" quotePrefix="1">
      <alignment horizontal="left"/>
    </xf>
    <xf numFmtId="176" fontId="0" fillId="0" borderId="25" xfId="34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41" fontId="0" fillId="0" borderId="26" xfId="34" applyFont="1" applyBorder="1" applyAlignment="1" quotePrefix="1">
      <alignment horizontal="left"/>
    </xf>
    <xf numFmtId="180" fontId="0" fillId="0" borderId="10" xfId="0" applyNumberFormat="1" applyFont="1" applyBorder="1" applyAlignment="1">
      <alignment/>
    </xf>
    <xf numFmtId="0" fontId="0" fillId="0" borderId="25" xfId="0" applyFont="1" applyBorder="1" applyAlignment="1">
      <alignment horizontal="left" shrinkToFit="1"/>
    </xf>
    <xf numFmtId="186" fontId="0" fillId="0" borderId="27" xfId="34" applyNumberFormat="1" applyFont="1" applyBorder="1" applyAlignment="1">
      <alignment/>
    </xf>
    <xf numFmtId="0" fontId="0" fillId="0" borderId="31" xfId="0" applyFont="1" applyBorder="1" applyAlignment="1">
      <alignment/>
    </xf>
    <xf numFmtId="41" fontId="0" fillId="0" borderId="31" xfId="34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3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1" fontId="0" fillId="0" borderId="27" xfId="34" applyFont="1" applyBorder="1" applyAlignment="1">
      <alignment/>
    </xf>
    <xf numFmtId="41" fontId="0" fillId="0" borderId="28" xfId="34" applyFont="1" applyBorder="1" applyAlignment="1">
      <alignment/>
    </xf>
    <xf numFmtId="176" fontId="0" fillId="0" borderId="31" xfId="34" applyNumberFormat="1" applyFont="1" applyBorder="1" applyAlignment="1">
      <alignment/>
    </xf>
    <xf numFmtId="0" fontId="0" fillId="0" borderId="18" xfId="0" applyFont="1" applyBorder="1" applyAlignment="1" quotePrefix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19" xfId="0" applyFont="1" applyBorder="1" applyAlignment="1" quotePrefix="1">
      <alignment horizontal="center" shrinkToFit="1"/>
    </xf>
    <xf numFmtId="0" fontId="0" fillId="0" borderId="33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21" xfId="0" applyFont="1" applyBorder="1" applyAlignment="1">
      <alignment shrinkToFit="1"/>
    </xf>
    <xf numFmtId="0" fontId="0" fillId="0" borderId="34" xfId="0" applyFont="1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0" fontId="0" fillId="0" borderId="22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35" xfId="0" applyFont="1" applyBorder="1" applyAlignment="1">
      <alignment shrinkToFit="1"/>
    </xf>
    <xf numFmtId="186" fontId="0" fillId="0" borderId="36" xfId="34" applyNumberFormat="1" applyFont="1" applyFill="1" applyBorder="1" applyAlignment="1">
      <alignment shrinkToFit="1"/>
    </xf>
    <xf numFmtId="41" fontId="0" fillId="0" borderId="25" xfId="34" applyFont="1" applyBorder="1" applyAlignment="1">
      <alignment shrinkToFit="1"/>
    </xf>
    <xf numFmtId="0" fontId="0" fillId="0" borderId="10" xfId="0" applyFont="1" applyBorder="1" applyAlignment="1">
      <alignment shrinkToFit="1"/>
    </xf>
    <xf numFmtId="186" fontId="0" fillId="0" borderId="26" xfId="34" applyNumberFormat="1" applyFont="1" applyFill="1" applyBorder="1" applyAlignment="1">
      <alignment shrinkToFit="1"/>
    </xf>
    <xf numFmtId="41" fontId="0" fillId="0" borderId="26" xfId="34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7" xfId="0" applyFont="1" applyBorder="1" applyAlignment="1">
      <alignment horizontal="center" shrinkToFit="1"/>
    </xf>
    <xf numFmtId="41" fontId="0" fillId="0" borderId="31" xfId="34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37" xfId="0" applyFont="1" applyBorder="1" applyAlignment="1">
      <alignment horizontal="center" shrinkToFit="1"/>
    </xf>
    <xf numFmtId="0" fontId="0" fillId="0" borderId="38" xfId="0" applyFont="1" applyBorder="1" applyAlignment="1" quotePrefix="1">
      <alignment horizontal="center" shrinkToFit="1"/>
    </xf>
    <xf numFmtId="0" fontId="0" fillId="0" borderId="13" xfId="0" applyFont="1" applyBorder="1" applyAlignment="1" quotePrefix="1">
      <alignment horizontal="center" shrinkToFit="1"/>
    </xf>
    <xf numFmtId="178" fontId="0" fillId="0" borderId="38" xfId="33" applyNumberFormat="1" applyFont="1" applyBorder="1" applyAlignment="1">
      <alignment horizontal="center" shrinkToFi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9" fillId="0" borderId="24" xfId="0" applyFont="1" applyBorder="1" applyAlignment="1">
      <alignment shrinkToFit="1"/>
    </xf>
    <xf numFmtId="0" fontId="4" fillId="0" borderId="26" xfId="0" applyFont="1" applyBorder="1" applyAlignment="1" quotePrefix="1">
      <alignment horizontal="center" shrinkToFit="1"/>
    </xf>
    <xf numFmtId="178" fontId="4" fillId="0" borderId="26" xfId="33" applyNumberFormat="1" applyFont="1" applyBorder="1" applyAlignment="1">
      <alignment horizontal="center" shrinkToFit="1"/>
    </xf>
    <xf numFmtId="180" fontId="9" fillId="0" borderId="26" xfId="40" applyNumberFormat="1" applyFont="1" applyBorder="1" applyAlignment="1">
      <alignment shrinkToFit="1"/>
    </xf>
    <xf numFmtId="0" fontId="0" fillId="0" borderId="39" xfId="0" applyFont="1" applyBorder="1" applyAlignment="1">
      <alignment horizont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178" fontId="0" fillId="0" borderId="26" xfId="33" applyNumberFormat="1" applyFont="1" applyBorder="1" applyAlignment="1">
      <alignment vertical="center"/>
    </xf>
    <xf numFmtId="178" fontId="0" fillId="0" borderId="26" xfId="33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0" fontId="0" fillId="0" borderId="25" xfId="0" applyFont="1" applyBorder="1" applyAlignment="1">
      <alignment horizontal="center" shrinkToFit="1"/>
    </xf>
    <xf numFmtId="178" fontId="0" fillId="0" borderId="26" xfId="33" applyNumberFormat="1" applyFont="1" applyBorder="1" applyAlignment="1">
      <alignment shrinkToFit="1"/>
    </xf>
    <xf numFmtId="3" fontId="0" fillId="0" borderId="26" xfId="0" applyNumberFormat="1" applyFont="1" applyBorder="1" applyAlignment="1">
      <alignment shrinkToFi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shrinkToFit="1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0" fillId="0" borderId="26" xfId="33" applyNumberFormat="1" applyFont="1" applyBorder="1" applyAlignment="1">
      <alignment horizontal="center"/>
    </xf>
    <xf numFmtId="178" fontId="0" fillId="0" borderId="26" xfId="33" applyNumberFormat="1" applyFont="1" applyBorder="1" applyAlignment="1">
      <alignment horizontal="right" shrinkToFit="1"/>
    </xf>
    <xf numFmtId="0" fontId="0" fillId="0" borderId="39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9" fillId="0" borderId="26" xfId="0" applyFont="1" applyBorder="1" applyAlignment="1">
      <alignment horizontal="center" shrinkToFit="1"/>
    </xf>
    <xf numFmtId="178" fontId="9" fillId="0" borderId="26" xfId="33" applyNumberFormat="1" applyFont="1" applyBorder="1" applyAlignment="1">
      <alignment horizontal="center" shrinkToFit="1"/>
    </xf>
    <xf numFmtId="0" fontId="10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178" fontId="0" fillId="0" borderId="26" xfId="33" applyNumberFormat="1" applyFont="1" applyBorder="1" applyAlignment="1">
      <alignment/>
    </xf>
    <xf numFmtId="178" fontId="0" fillId="0" borderId="26" xfId="33" applyNumberFormat="1" applyFont="1" applyBorder="1" applyAlignment="1">
      <alignment/>
    </xf>
    <xf numFmtId="0" fontId="0" fillId="0" borderId="26" xfId="0" applyFont="1" applyBorder="1" applyAlignment="1">
      <alignment horizontal="center" shrinkToFit="1"/>
    </xf>
    <xf numFmtId="191" fontId="0" fillId="0" borderId="26" xfId="0" applyNumberFormat="1" applyFont="1" applyBorder="1" applyAlignment="1">
      <alignment horizontal="right" shrinkToFit="1"/>
    </xf>
    <xf numFmtId="0" fontId="0" fillId="0" borderId="26" xfId="0" applyFont="1" applyBorder="1" applyAlignment="1">
      <alignment horizontal="center" vertical="center" shrinkToFit="1"/>
    </xf>
    <xf numFmtId="178" fontId="0" fillId="0" borderId="26" xfId="33" applyNumberFormat="1" applyFont="1" applyBorder="1" applyAlignment="1">
      <alignment horizontal="center" vertical="center" shrinkToFit="1"/>
    </xf>
    <xf numFmtId="3" fontId="0" fillId="0" borderId="39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178" fontId="0" fillId="0" borderId="28" xfId="33" applyNumberFormat="1" applyFont="1" applyBorder="1" applyAlignment="1">
      <alignment vertical="center"/>
    </xf>
    <xf numFmtId="178" fontId="0" fillId="0" borderId="28" xfId="33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8" fontId="0" fillId="0" borderId="0" xfId="33" applyNumberFormat="1" applyFont="1" applyBorder="1" applyAlignment="1">
      <alignment vertical="center"/>
    </xf>
    <xf numFmtId="178" fontId="0" fillId="0" borderId="0" xfId="33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178" fontId="0" fillId="0" borderId="26" xfId="33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left" wrapText="1"/>
    </xf>
    <xf numFmtId="3" fontId="0" fillId="0" borderId="39" xfId="0" applyNumberFormat="1" applyFont="1" applyBorder="1" applyAlignment="1">
      <alignment horizontal="left"/>
    </xf>
    <xf numFmtId="178" fontId="0" fillId="0" borderId="26" xfId="33" applyNumberFormat="1" applyFont="1" applyBorder="1" applyAlignment="1">
      <alignment horizontal="center" shrinkToFit="1"/>
    </xf>
    <xf numFmtId="0" fontId="3" fillId="0" borderId="39" xfId="0" applyFont="1" applyBorder="1" applyAlignment="1">
      <alignment/>
    </xf>
    <xf numFmtId="0" fontId="4" fillId="0" borderId="26" xfId="0" applyFont="1" applyBorder="1" applyAlignment="1">
      <alignment horizont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33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 horizontal="center"/>
    </xf>
    <xf numFmtId="178" fontId="0" fillId="0" borderId="34" xfId="33" applyNumberFormat="1" applyFont="1" applyBorder="1" applyAlignment="1">
      <alignment/>
    </xf>
    <xf numFmtId="178" fontId="0" fillId="0" borderId="34" xfId="33" applyNumberFormat="1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180" fontId="9" fillId="0" borderId="11" xfId="40" applyNumberFormat="1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178" fontId="0" fillId="0" borderId="0" xfId="33" applyNumberFormat="1" applyFont="1" applyBorder="1" applyAlignment="1">
      <alignment horizontal="center"/>
    </xf>
    <xf numFmtId="178" fontId="0" fillId="0" borderId="0" xfId="33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 shrinkToFit="1"/>
    </xf>
    <xf numFmtId="178" fontId="0" fillId="0" borderId="0" xfId="33" applyNumberFormat="1" applyFont="1" applyAlignment="1">
      <alignment horizontal="center"/>
    </xf>
    <xf numFmtId="178" fontId="0" fillId="0" borderId="0" xfId="33" applyNumberFormat="1" applyFont="1" applyAlignment="1">
      <alignment/>
    </xf>
    <xf numFmtId="178" fontId="0" fillId="0" borderId="0" xfId="33" applyNumberFormat="1" applyFont="1" applyBorder="1" applyAlignment="1">
      <alignment horizontal="right"/>
    </xf>
    <xf numFmtId="178" fontId="9" fillId="0" borderId="0" xfId="33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2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2" fontId="0" fillId="0" borderId="44" xfId="33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182" fontId="10" fillId="0" borderId="26" xfId="33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0" fontId="0" fillId="0" borderId="26" xfId="40" applyNumberFormat="1" applyFont="1" applyBorder="1" applyAlignment="1">
      <alignment vertical="center"/>
    </xf>
    <xf numFmtId="185" fontId="0" fillId="0" borderId="26" xfId="33" applyNumberFormat="1" applyFont="1" applyBorder="1" applyAlignment="1">
      <alignment vertical="center"/>
    </xf>
    <xf numFmtId="185" fontId="14" fillId="0" borderId="26" xfId="33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85" fontId="10" fillId="0" borderId="26" xfId="33" applyNumberFormat="1" applyFont="1" applyBorder="1" applyAlignment="1">
      <alignment vertical="center"/>
    </xf>
    <xf numFmtId="185" fontId="15" fillId="0" borderId="26" xfId="33" applyNumberFormat="1" applyFont="1" applyBorder="1" applyAlignment="1">
      <alignment vertical="center"/>
    </xf>
    <xf numFmtId="180" fontId="16" fillId="0" borderId="26" xfId="4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0" fontId="15" fillId="0" borderId="28" xfId="40" applyNumberFormat="1" applyFont="1" applyBorder="1" applyAlignment="1">
      <alignment vertical="center"/>
    </xf>
    <xf numFmtId="182" fontId="0" fillId="0" borderId="0" xfId="33" applyNumberFormat="1" applyFont="1" applyAlignment="1">
      <alignment/>
    </xf>
    <xf numFmtId="182" fontId="0" fillId="0" borderId="0" xfId="0" applyNumberFormat="1" applyFont="1" applyAlignment="1">
      <alignment/>
    </xf>
    <xf numFmtId="178" fontId="0" fillId="0" borderId="44" xfId="33" applyNumberFormat="1" applyFont="1" applyBorder="1" applyAlignment="1">
      <alignment horizontal="center" vertical="center"/>
    </xf>
    <xf numFmtId="181" fontId="0" fillId="0" borderId="45" xfId="0" applyNumberFormat="1" applyFont="1" applyBorder="1" applyAlignment="1">
      <alignment horizontal="center" vertical="center"/>
    </xf>
    <xf numFmtId="178" fontId="10" fillId="0" borderId="26" xfId="33" applyNumberFormat="1" applyFont="1" applyBorder="1" applyAlignment="1">
      <alignment vertical="center"/>
    </xf>
    <xf numFmtId="10" fontId="0" fillId="0" borderId="39" xfId="38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80" fontId="10" fillId="0" borderId="47" xfId="40" applyNumberFormat="1" applyFont="1" applyBorder="1" applyAlignment="1">
      <alignment vertical="center"/>
    </xf>
    <xf numFmtId="10" fontId="0" fillId="0" borderId="48" xfId="38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8" fontId="10" fillId="0" borderId="28" xfId="33" applyNumberFormat="1" applyFont="1" applyBorder="1" applyAlignment="1">
      <alignment vertical="center"/>
    </xf>
    <xf numFmtId="10" fontId="0" fillId="0" borderId="40" xfId="38" applyNumberFormat="1" applyFont="1" applyBorder="1" applyAlignment="1">
      <alignment horizontal="center" vertical="center"/>
    </xf>
    <xf numFmtId="178" fontId="0" fillId="0" borderId="0" xfId="33" applyNumberFormat="1" applyFont="1" applyAlignment="1">
      <alignment vertical="center"/>
    </xf>
    <xf numFmtId="1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8" fontId="0" fillId="0" borderId="38" xfId="33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0" fontId="10" fillId="0" borderId="39" xfId="38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10" fontId="10" fillId="0" borderId="40" xfId="38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10" fontId="0" fillId="0" borderId="49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10" fontId="0" fillId="0" borderId="0" xfId="33" applyNumberFormat="1" applyFont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33" applyNumberFormat="1" applyFont="1" applyAlignment="1">
      <alignment horizontal="center"/>
    </xf>
    <xf numFmtId="178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center"/>
    </xf>
    <xf numFmtId="185" fontId="0" fillId="0" borderId="25" xfId="34" applyNumberFormat="1" applyFont="1" applyBorder="1" applyAlignment="1">
      <alignment/>
    </xf>
    <xf numFmtId="185" fontId="0" fillId="0" borderId="31" xfId="34" applyNumberFormat="1" applyFont="1" applyBorder="1" applyAlignment="1">
      <alignment/>
    </xf>
    <xf numFmtId="188" fontId="0" fillId="0" borderId="32" xfId="33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 quotePrefix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9">
      <selection activeCell="A42" sqref="A42"/>
    </sheetView>
  </sheetViews>
  <sheetFormatPr defaultColWidth="9.00390625" defaultRowHeight="16.5"/>
  <cols>
    <col min="1" max="1" width="95.25390625" style="19" customWidth="1"/>
    <col min="2" max="16384" width="9.00390625" style="19" customWidth="1"/>
  </cols>
  <sheetData>
    <row r="1" ht="21">
      <c r="A1" s="2" t="s">
        <v>17</v>
      </c>
    </row>
    <row r="2" ht="19.5">
      <c r="A2" s="1" t="s">
        <v>60</v>
      </c>
    </row>
    <row r="3" ht="17.25" thickBot="1">
      <c r="A3" s="20" t="s">
        <v>61</v>
      </c>
    </row>
    <row r="4" ht="16.5">
      <c r="A4" s="22" t="s">
        <v>16</v>
      </c>
    </row>
    <row r="5" ht="33">
      <c r="A5" s="25" t="s">
        <v>15</v>
      </c>
    </row>
    <row r="6" ht="16.5">
      <c r="A6" s="21" t="s">
        <v>69</v>
      </c>
    </row>
    <row r="7" ht="16.5">
      <c r="A7" s="21" t="s">
        <v>70</v>
      </c>
    </row>
    <row r="8" ht="16.5">
      <c r="A8" s="21" t="s">
        <v>71</v>
      </c>
    </row>
    <row r="9" ht="16.5">
      <c r="A9" s="21"/>
    </row>
    <row r="10" ht="16.5">
      <c r="A10" s="21" t="s">
        <v>14</v>
      </c>
    </row>
    <row r="11" ht="16.5">
      <c r="A11" s="21" t="s">
        <v>13</v>
      </c>
    </row>
    <row r="12" ht="16.5">
      <c r="A12" s="21" t="s">
        <v>12</v>
      </c>
    </row>
    <row r="13" ht="16.5">
      <c r="A13" s="21" t="s">
        <v>11</v>
      </c>
    </row>
    <row r="14" ht="16.5">
      <c r="A14" s="21" t="s">
        <v>10</v>
      </c>
    </row>
    <row r="15" ht="16.5">
      <c r="A15" s="21" t="s">
        <v>9</v>
      </c>
    </row>
    <row r="16" ht="16.5">
      <c r="A16" s="21" t="s">
        <v>8</v>
      </c>
    </row>
    <row r="17" ht="16.5">
      <c r="A17" s="21" t="s">
        <v>7</v>
      </c>
    </row>
    <row r="18" ht="16.5">
      <c r="A18" s="21" t="s">
        <v>6</v>
      </c>
    </row>
    <row r="19" ht="16.5">
      <c r="A19" s="21" t="s">
        <v>5</v>
      </c>
    </row>
    <row r="20" ht="16.5">
      <c r="A20" s="23"/>
    </row>
    <row r="21" ht="16.5">
      <c r="A21" s="21" t="s">
        <v>4</v>
      </c>
    </row>
    <row r="22" ht="16.5">
      <c r="A22" s="21" t="s">
        <v>3</v>
      </c>
    </row>
    <row r="23" ht="16.5">
      <c r="A23" s="21" t="s">
        <v>2</v>
      </c>
    </row>
    <row r="24" ht="16.5">
      <c r="A24" s="21" t="s">
        <v>62</v>
      </c>
    </row>
    <row r="25" ht="16.5">
      <c r="A25" s="21" t="s">
        <v>63</v>
      </c>
    </row>
    <row r="26" ht="16.5">
      <c r="A26" s="21" t="s">
        <v>64</v>
      </c>
    </row>
    <row r="27" ht="16.5">
      <c r="A27" s="21" t="s">
        <v>65</v>
      </c>
    </row>
    <row r="28" ht="16.5">
      <c r="A28" s="23"/>
    </row>
    <row r="29" ht="16.5">
      <c r="A29" s="21" t="s">
        <v>1</v>
      </c>
    </row>
    <row r="30" ht="16.5">
      <c r="A30" s="21" t="s">
        <v>0</v>
      </c>
    </row>
    <row r="31" ht="16.5">
      <c r="A31" s="21" t="s">
        <v>66</v>
      </c>
    </row>
    <row r="32" ht="16.5">
      <c r="A32" s="21" t="s">
        <v>67</v>
      </c>
    </row>
    <row r="33" ht="16.5">
      <c r="A33" s="21" t="s">
        <v>68</v>
      </c>
    </row>
    <row r="34" ht="17.25" thickBot="1">
      <c r="A34" s="24"/>
    </row>
  </sheetData>
  <sheetProtection/>
  <printOptions/>
  <pageMargins left="0.57" right="0.43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B12" sqref="B12"/>
    </sheetView>
  </sheetViews>
  <sheetFormatPr defaultColWidth="9.00390625" defaultRowHeight="16.5"/>
  <cols>
    <col min="1" max="1" width="23.00390625" style="27" customWidth="1"/>
    <col min="2" max="2" width="16.375" style="19" customWidth="1"/>
    <col min="3" max="3" width="15.375" style="235" customWidth="1"/>
    <col min="4" max="4" width="15.875" style="19" customWidth="1"/>
    <col min="5" max="5" width="15.75390625" style="236" customWidth="1"/>
    <col min="6" max="6" width="9.25390625" style="19" customWidth="1"/>
    <col min="7" max="7" width="11.875" style="19" bestFit="1" customWidth="1"/>
    <col min="8" max="16384" width="9.00390625" style="19" customWidth="1"/>
  </cols>
  <sheetData>
    <row r="1" spans="1:5" s="189" customFormat="1" ht="27.75">
      <c r="A1" s="253" t="s">
        <v>265</v>
      </c>
      <c r="B1" s="253"/>
      <c r="C1" s="253"/>
      <c r="D1" s="253"/>
      <c r="E1" s="253"/>
    </row>
    <row r="2" spans="1:5" s="133" customFormat="1" ht="25.5">
      <c r="A2" s="252" t="s">
        <v>266</v>
      </c>
      <c r="B2" s="252"/>
      <c r="C2" s="252"/>
      <c r="D2" s="252"/>
      <c r="E2" s="252"/>
    </row>
    <row r="3" spans="1:5" s="133" customFormat="1" ht="26.25" thickBot="1">
      <c r="A3" s="190"/>
      <c r="B3" s="192"/>
      <c r="D3" s="190"/>
      <c r="E3" s="231" t="s">
        <v>268</v>
      </c>
    </row>
    <row r="4" spans="1:5" s="193" customFormat="1" ht="34.5" customHeight="1">
      <c r="A4" s="224" t="s">
        <v>269</v>
      </c>
      <c r="B4" s="232" t="s">
        <v>281</v>
      </c>
      <c r="C4" s="233" t="s">
        <v>272</v>
      </c>
      <c r="D4" s="232" t="s">
        <v>271</v>
      </c>
      <c r="E4" s="233" t="s">
        <v>272</v>
      </c>
    </row>
    <row r="5" spans="1:5" s="193" customFormat="1" ht="34.5" customHeight="1">
      <c r="A5" s="197" t="s">
        <v>273</v>
      </c>
      <c r="B5" s="234">
        <f>SUM(B6:B8)</f>
        <v>157555100</v>
      </c>
      <c r="C5" s="214">
        <f>+B5/B12</f>
        <v>0.9520255387161691</v>
      </c>
      <c r="D5" s="234">
        <f>SUM(D6:D8)</f>
        <v>164070652</v>
      </c>
      <c r="E5" s="214">
        <f>+D5/D12</f>
        <v>0.9383908074876575</v>
      </c>
    </row>
    <row r="6" spans="1:5" s="133" customFormat="1" ht="34.5" customHeight="1">
      <c r="A6" s="199" t="s">
        <v>274</v>
      </c>
      <c r="B6" s="119">
        <v>110379593</v>
      </c>
      <c r="C6" s="214">
        <f>+B6/B12</f>
        <v>0.6669678829126857</v>
      </c>
      <c r="D6" s="119">
        <v>112707340</v>
      </c>
      <c r="E6" s="214">
        <f>+D6/D12</f>
        <v>0.6446218778504395</v>
      </c>
    </row>
    <row r="7" spans="1:7" s="133" customFormat="1" ht="34.5" customHeight="1">
      <c r="A7" s="199" t="s">
        <v>275</v>
      </c>
      <c r="B7" s="119">
        <v>36032877</v>
      </c>
      <c r="C7" s="214">
        <f>+B7/B12</f>
        <v>0.21772839557347531</v>
      </c>
      <c r="D7" s="119">
        <f>164070652-124024960</f>
        <v>40045692</v>
      </c>
      <c r="E7" s="214">
        <f>+D7/D12</f>
        <v>0.22903858060052096</v>
      </c>
      <c r="G7" s="239"/>
    </row>
    <row r="8" spans="1:5" s="133" customFormat="1" ht="34.5" customHeight="1">
      <c r="A8" s="199" t="s">
        <v>276</v>
      </c>
      <c r="B8" s="119">
        <v>11142630</v>
      </c>
      <c r="C8" s="214">
        <f>+B8/B12</f>
        <v>0.06732926023000808</v>
      </c>
      <c r="D8" s="119">
        <v>11317620</v>
      </c>
      <c r="E8" s="214">
        <f>+D8/D12</f>
        <v>0.06473034903669708</v>
      </c>
    </row>
    <row r="9" spans="1:5" s="133" customFormat="1" ht="34.5" customHeight="1">
      <c r="A9" s="197" t="s">
        <v>277</v>
      </c>
      <c r="B9" s="213">
        <v>2779713</v>
      </c>
      <c r="C9" s="214">
        <f>+B9/B12</f>
        <v>0.016796395459755593</v>
      </c>
      <c r="D9" s="213">
        <v>4248442</v>
      </c>
      <c r="E9" s="214">
        <f>+D9/D12</f>
        <v>0.0242986717633357</v>
      </c>
    </row>
    <row r="10" spans="1:5" s="133" customFormat="1" ht="34.5" customHeight="1">
      <c r="A10" s="197" t="s">
        <v>278</v>
      </c>
      <c r="B10" s="213">
        <v>1907316</v>
      </c>
      <c r="C10" s="214">
        <f>+B10/B12</f>
        <v>0.011524942971709381</v>
      </c>
      <c r="D10" s="213">
        <v>2016609</v>
      </c>
      <c r="E10" s="214">
        <f>+D10/D12</f>
        <v>0.01153385645043257</v>
      </c>
    </row>
    <row r="11" spans="1:5" s="133" customFormat="1" ht="34.5" customHeight="1">
      <c r="A11" s="197" t="s">
        <v>279</v>
      </c>
      <c r="B11" s="213">
        <v>3252486</v>
      </c>
      <c r="C11" s="214">
        <f>+B11/B12</f>
        <v>0.019653122852365923</v>
      </c>
      <c r="D11" s="213">
        <v>4506858</v>
      </c>
      <c r="E11" s="214">
        <f>+D11/D12</f>
        <v>0.025776664298574305</v>
      </c>
    </row>
    <row r="12" spans="1:5" s="133" customFormat="1" ht="34.5" customHeight="1" thickBot="1">
      <c r="A12" s="229" t="s">
        <v>280</v>
      </c>
      <c r="B12" s="219">
        <f>SUM(B5,B9:B11)</f>
        <v>165494615</v>
      </c>
      <c r="C12" s="220">
        <f>+B12/B12</f>
        <v>1</v>
      </c>
      <c r="D12" s="219">
        <f>SUM(D5,D9:D11)</f>
        <v>174842561</v>
      </c>
      <c r="E12" s="220">
        <f>+D12/D12</f>
        <v>1</v>
      </c>
    </row>
    <row r="14" spans="1:5" s="7" customFormat="1" ht="19.5">
      <c r="A14" s="18"/>
      <c r="C14" s="237"/>
      <c r="E14" s="238"/>
    </row>
    <row r="17" ht="16.5">
      <c r="A17" s="178"/>
    </row>
  </sheetData>
  <sheetProtection/>
  <mergeCells count="2">
    <mergeCell ref="A1:E1"/>
    <mergeCell ref="A2:E2"/>
  </mergeCells>
  <printOptions/>
  <pageMargins left="0.71" right="0.19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0">
      <selection activeCell="D22" sqref="D22"/>
    </sheetView>
  </sheetViews>
  <sheetFormatPr defaultColWidth="9.00390625" defaultRowHeight="16.5"/>
  <cols>
    <col min="1" max="1" width="22.75390625" style="19" bestFit="1" customWidth="1"/>
    <col min="2" max="2" width="16.625" style="19" customWidth="1"/>
    <col min="3" max="3" width="15.375" style="240" customWidth="1"/>
    <col min="4" max="4" width="16.50390625" style="19" customWidth="1"/>
    <col min="5" max="5" width="16.875" style="240" customWidth="1"/>
    <col min="6" max="16384" width="9.00390625" style="19" customWidth="1"/>
  </cols>
  <sheetData>
    <row r="1" spans="1:5" s="189" customFormat="1" ht="27.75">
      <c r="A1" s="253" t="s">
        <v>183</v>
      </c>
      <c r="B1" s="253"/>
      <c r="C1" s="253"/>
      <c r="D1" s="253"/>
      <c r="E1" s="253"/>
    </row>
    <row r="2" spans="1:5" s="133" customFormat="1" ht="25.5">
      <c r="A2" s="252" t="s">
        <v>282</v>
      </c>
      <c r="B2" s="252"/>
      <c r="C2" s="252"/>
      <c r="D2" s="252"/>
      <c r="E2" s="252"/>
    </row>
    <row r="3" spans="1:5" s="133" customFormat="1" ht="26.25" thickBot="1">
      <c r="A3" s="190"/>
      <c r="B3" s="192"/>
      <c r="C3" s="222"/>
      <c r="D3" s="190"/>
      <c r="E3" s="222" t="s">
        <v>267</v>
      </c>
    </row>
    <row r="4" spans="1:5" s="133" customFormat="1" ht="30" customHeight="1">
      <c r="A4" s="224" t="s">
        <v>248</v>
      </c>
      <c r="B4" s="232" t="s">
        <v>297</v>
      </c>
      <c r="C4" s="233" t="s">
        <v>283</v>
      </c>
      <c r="D4" s="232" t="s">
        <v>270</v>
      </c>
      <c r="E4" s="233" t="s">
        <v>283</v>
      </c>
    </row>
    <row r="5" spans="1:5" s="196" customFormat="1" ht="30" customHeight="1">
      <c r="A5" s="197" t="s">
        <v>284</v>
      </c>
      <c r="B5" s="213">
        <f>SUM(B6:B7)</f>
        <v>1865535</v>
      </c>
      <c r="C5" s="228">
        <f>+B5/B21</f>
        <v>0.013281678694090967</v>
      </c>
      <c r="D5" s="213">
        <f>SUM(D6:D7)</f>
        <v>2201865</v>
      </c>
      <c r="E5" s="228">
        <f>+D5/D21</f>
        <v>0.015510160126440492</v>
      </c>
    </row>
    <row r="6" spans="1:5" s="133" customFormat="1" ht="30" customHeight="1">
      <c r="A6" s="199" t="s">
        <v>285</v>
      </c>
      <c r="B6" s="119">
        <v>223859</v>
      </c>
      <c r="C6" s="214">
        <f>+B6/B21</f>
        <v>0.001593764421884612</v>
      </c>
      <c r="D6" s="119">
        <v>453439</v>
      </c>
      <c r="E6" s="214">
        <f>+D6/D21</f>
        <v>0.0031940702529778394</v>
      </c>
    </row>
    <row r="7" spans="1:5" s="133" customFormat="1" ht="30" customHeight="1">
      <c r="A7" s="199" t="s">
        <v>286</v>
      </c>
      <c r="B7" s="119">
        <v>1641676</v>
      </c>
      <c r="C7" s="214">
        <f>+B7/B21</f>
        <v>0.011687914272206354</v>
      </c>
      <c r="D7" s="119">
        <v>1748426</v>
      </c>
      <c r="E7" s="214">
        <f>+D7/D21</f>
        <v>0.012316089873462652</v>
      </c>
    </row>
    <row r="8" spans="1:5" s="196" customFormat="1" ht="30" customHeight="1">
      <c r="A8" s="197" t="s">
        <v>287</v>
      </c>
      <c r="B8" s="213">
        <f>SUM(B9:B12)</f>
        <v>35283110</v>
      </c>
      <c r="C8" s="228">
        <f>+B8/B21</f>
        <v>0.2511981444187688</v>
      </c>
      <c r="D8" s="213">
        <f>SUM(D9:D12)</f>
        <v>34894862</v>
      </c>
      <c r="E8" s="228">
        <f>+D8/D21</f>
        <v>0.2458029430551117</v>
      </c>
    </row>
    <row r="9" spans="1:5" s="133" customFormat="1" ht="30" customHeight="1">
      <c r="A9" s="199" t="s">
        <v>288</v>
      </c>
      <c r="B9" s="119">
        <v>16667494</v>
      </c>
      <c r="C9" s="214">
        <f>+B9/B21</f>
        <v>0.11866424373902876</v>
      </c>
      <c r="D9" s="119">
        <v>15904298</v>
      </c>
      <c r="E9" s="214">
        <f>+D9/D21</f>
        <v>0.11203148634390721</v>
      </c>
    </row>
    <row r="10" spans="1:5" s="133" customFormat="1" ht="30" customHeight="1">
      <c r="A10" s="199" t="s">
        <v>285</v>
      </c>
      <c r="B10" s="119">
        <v>13922258</v>
      </c>
      <c r="C10" s="214">
        <f>+B10/B21</f>
        <v>0.09911953270897492</v>
      </c>
      <c r="D10" s="119">
        <v>12780848</v>
      </c>
      <c r="E10" s="214">
        <f>+D10/D21</f>
        <v>0.09002958811357495</v>
      </c>
    </row>
    <row r="11" spans="1:5" s="133" customFormat="1" ht="30" customHeight="1">
      <c r="A11" s="199" t="s">
        <v>298</v>
      </c>
      <c r="B11" s="119">
        <v>3730884</v>
      </c>
      <c r="C11" s="214">
        <f>+B11/B21</f>
        <v>0.026562033160956445</v>
      </c>
      <c r="D11" s="119">
        <v>5246346</v>
      </c>
      <c r="E11" s="214">
        <f>+D11/D21</f>
        <v>0.03695579272058485</v>
      </c>
    </row>
    <row r="12" spans="1:5" s="133" customFormat="1" ht="30" customHeight="1">
      <c r="A12" s="199" t="s">
        <v>289</v>
      </c>
      <c r="B12" s="119">
        <v>962474</v>
      </c>
      <c r="C12" s="214">
        <f>+B12/B21</f>
        <v>0.006852334809808719</v>
      </c>
      <c r="D12" s="119">
        <v>963370</v>
      </c>
      <c r="E12" s="214">
        <f>+D12/D21</f>
        <v>0.006786075877044676</v>
      </c>
    </row>
    <row r="13" spans="1:5" s="196" customFormat="1" ht="30" customHeight="1">
      <c r="A13" s="197" t="s">
        <v>290</v>
      </c>
      <c r="B13" s="213">
        <f>SUM(B14:B18)</f>
        <v>94564375</v>
      </c>
      <c r="C13" s="228">
        <f>+B13/B21</f>
        <v>0.673251182453038</v>
      </c>
      <c r="D13" s="213">
        <f>SUM(D14:D18)</f>
        <v>96245644</v>
      </c>
      <c r="E13" s="228">
        <f>+D13/D21</f>
        <v>0.6779640667853781</v>
      </c>
    </row>
    <row r="14" spans="1:5" s="133" customFormat="1" ht="30" customHeight="1">
      <c r="A14" s="199" t="s">
        <v>291</v>
      </c>
      <c r="B14" s="119">
        <v>82833341</v>
      </c>
      <c r="C14" s="214">
        <f>+B14/B21</f>
        <v>0.5897320716684874</v>
      </c>
      <c r="D14" s="119">
        <v>84570512</v>
      </c>
      <c r="E14" s="214">
        <f>+D14/D21</f>
        <v>0.59572325419363</v>
      </c>
    </row>
    <row r="15" spans="1:5" s="133" customFormat="1" ht="30" customHeight="1">
      <c r="A15" s="199" t="s">
        <v>292</v>
      </c>
      <c r="B15" s="119">
        <v>5492577</v>
      </c>
      <c r="C15" s="214">
        <f>+B15/B21</f>
        <v>0.0391044086101596</v>
      </c>
      <c r="D15" s="119">
        <v>6535250</v>
      </c>
      <c r="E15" s="214">
        <f>+D15/D21</f>
        <v>0.04603496307281337</v>
      </c>
    </row>
    <row r="16" spans="1:5" s="133" customFormat="1" ht="30" customHeight="1">
      <c r="A16" s="199" t="s">
        <v>299</v>
      </c>
      <c r="B16" s="119">
        <v>988697</v>
      </c>
      <c r="C16" s="214">
        <f>+B16/B21</f>
        <v>0.007039029490098903</v>
      </c>
      <c r="D16" s="119">
        <v>1133604</v>
      </c>
      <c r="E16" s="214">
        <f>+D16/D21</f>
        <v>0.0079852214191031</v>
      </c>
    </row>
    <row r="17" spans="1:5" s="133" customFormat="1" ht="30" customHeight="1">
      <c r="A17" s="199" t="s">
        <v>300</v>
      </c>
      <c r="B17" s="119">
        <v>1422900</v>
      </c>
      <c r="C17" s="214">
        <f>+B17/B21</f>
        <v>0.010130338274983872</v>
      </c>
      <c r="D17" s="119">
        <v>0</v>
      </c>
      <c r="E17" s="214">
        <v>0</v>
      </c>
    </row>
    <row r="18" spans="1:5" s="133" customFormat="1" ht="30" customHeight="1">
      <c r="A18" s="199" t="s">
        <v>293</v>
      </c>
      <c r="B18" s="119">
        <v>3826860</v>
      </c>
      <c r="C18" s="214">
        <f>+B18/B21</f>
        <v>0.0272453344093083</v>
      </c>
      <c r="D18" s="119">
        <v>4006278</v>
      </c>
      <c r="E18" s="214">
        <f>+D18/D21</f>
        <v>0.028220628099831623</v>
      </c>
    </row>
    <row r="19" spans="1:5" s="196" customFormat="1" ht="30" customHeight="1">
      <c r="A19" s="197" t="s">
        <v>294</v>
      </c>
      <c r="B19" s="213">
        <v>7987108</v>
      </c>
      <c r="C19" s="228">
        <f>+B19/B21</f>
        <v>0.05686422508878338</v>
      </c>
      <c r="D19" s="213">
        <v>8364995</v>
      </c>
      <c r="E19" s="228">
        <f>+D19/D21</f>
        <v>0.058923872220537625</v>
      </c>
    </row>
    <row r="20" spans="1:5" s="196" customFormat="1" ht="30" customHeight="1">
      <c r="A20" s="197" t="s">
        <v>295</v>
      </c>
      <c r="B20" s="213">
        <v>759150</v>
      </c>
      <c r="C20" s="228">
        <f>+B20/B21</f>
        <v>0.005404769345318719</v>
      </c>
      <c r="D20" s="213">
        <v>255385</v>
      </c>
      <c r="E20" s="228">
        <f>+D20/D21</f>
        <v>0.0017989578125321057</v>
      </c>
    </row>
    <row r="21" spans="1:5" s="196" customFormat="1" ht="30" customHeight="1" thickBot="1">
      <c r="A21" s="218" t="s">
        <v>296</v>
      </c>
      <c r="B21" s="219">
        <f>SUM(B5,B8,B13,B20,B19)</f>
        <v>140459278</v>
      </c>
      <c r="C21" s="230">
        <f>+B21/B21</f>
        <v>1</v>
      </c>
      <c r="D21" s="219">
        <f>SUM(D5,D8,D13,D20,D19)</f>
        <v>141962751</v>
      </c>
      <c r="E21" s="230">
        <f>+D21/D21</f>
        <v>1</v>
      </c>
    </row>
  </sheetData>
  <sheetProtection/>
  <mergeCells count="2">
    <mergeCell ref="A1:E1"/>
    <mergeCell ref="A2:E2"/>
  </mergeCells>
  <printOptions/>
  <pageMargins left="0.62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F24" sqref="F24"/>
    </sheetView>
  </sheetViews>
  <sheetFormatPr defaultColWidth="9.00390625" defaultRowHeight="16.5"/>
  <cols>
    <col min="1" max="1" width="14.50390625" style="19" customWidth="1"/>
    <col min="2" max="2" width="20.125" style="19" customWidth="1"/>
    <col min="3" max="3" width="13.25390625" style="19" customWidth="1"/>
    <col min="4" max="4" width="13.50390625" style="19" customWidth="1"/>
    <col min="5" max="5" width="14.75390625" style="19" customWidth="1"/>
    <col min="6" max="6" width="11.375" style="27" customWidth="1"/>
    <col min="7" max="16384" width="9.00390625" style="19" customWidth="1"/>
  </cols>
  <sheetData>
    <row r="1" spans="1:6" ht="25.5">
      <c r="A1" s="244" t="s">
        <v>72</v>
      </c>
      <c r="B1" s="244"/>
      <c r="C1" s="244"/>
      <c r="D1" s="244"/>
      <c r="E1" s="244"/>
      <c r="F1" s="244"/>
    </row>
    <row r="2" spans="1:6" ht="19.5">
      <c r="A2" s="245" t="s">
        <v>73</v>
      </c>
      <c r="B2" s="245"/>
      <c r="C2" s="245"/>
      <c r="D2" s="245"/>
      <c r="E2" s="245"/>
      <c r="F2" s="245"/>
    </row>
    <row r="3" spans="1:6" ht="16.5">
      <c r="A3" s="246" t="s">
        <v>74</v>
      </c>
      <c r="B3" s="246"/>
      <c r="C3" s="246"/>
      <c r="D3" s="246"/>
      <c r="E3" s="246"/>
      <c r="F3" s="246"/>
    </row>
    <row r="4" ht="17.25" thickBot="1"/>
    <row r="5" spans="1:6" ht="24.75" customHeight="1">
      <c r="A5" s="28" t="s">
        <v>33</v>
      </c>
      <c r="B5" s="29" t="s">
        <v>75</v>
      </c>
      <c r="C5" s="30" t="s">
        <v>32</v>
      </c>
      <c r="D5" s="30" t="s">
        <v>76</v>
      </c>
      <c r="E5" s="17" t="s">
        <v>77</v>
      </c>
      <c r="F5" s="31"/>
    </row>
    <row r="6" spans="1:6" ht="24.75" customHeight="1">
      <c r="A6" s="32" t="s">
        <v>31</v>
      </c>
      <c r="B6" s="33"/>
      <c r="C6" s="34" t="s">
        <v>30</v>
      </c>
      <c r="D6" s="34" t="s">
        <v>29</v>
      </c>
      <c r="E6" s="35" t="s">
        <v>78</v>
      </c>
      <c r="F6" s="36" t="s">
        <v>28</v>
      </c>
    </row>
    <row r="7" spans="1:6" ht="24.75" customHeight="1">
      <c r="A7" s="37">
        <f>SUM(A8:A11)</f>
        <v>176487046</v>
      </c>
      <c r="B7" s="38" t="s">
        <v>27</v>
      </c>
      <c r="C7" s="39">
        <f>SUM(C8:C11)</f>
        <v>164499660</v>
      </c>
      <c r="D7" s="39">
        <f>SUM(D8:D11)</f>
        <v>174084537</v>
      </c>
      <c r="E7" s="241">
        <f>+C7-D7</f>
        <v>-9584877</v>
      </c>
      <c r="F7" s="41">
        <f>+E7/D7*100</f>
        <v>-5.505874999110346</v>
      </c>
    </row>
    <row r="8" spans="1:6" ht="24.75" customHeight="1">
      <c r="A8" s="42">
        <v>165811047</v>
      </c>
      <c r="B8" s="38" t="s">
        <v>26</v>
      </c>
      <c r="C8" s="43">
        <v>155499660</v>
      </c>
      <c r="D8" s="43">
        <v>165584537</v>
      </c>
      <c r="E8" s="241">
        <f>+C8-D8</f>
        <v>-10084877</v>
      </c>
      <c r="F8" s="41">
        <f aca="true" t="shared" si="0" ref="F8:F18">+E8/D8*100</f>
        <v>-6.09047027138772</v>
      </c>
    </row>
    <row r="9" spans="1:6" ht="24.75" customHeight="1">
      <c r="A9" s="42">
        <v>4467944</v>
      </c>
      <c r="B9" s="38" t="s">
        <v>25</v>
      </c>
      <c r="C9" s="43">
        <v>5000000</v>
      </c>
      <c r="D9" s="43">
        <v>4500000</v>
      </c>
      <c r="E9" s="40">
        <f>+C9-D9</f>
        <v>500000</v>
      </c>
      <c r="F9" s="41">
        <f t="shared" si="0"/>
        <v>11.11111111111111</v>
      </c>
    </row>
    <row r="10" spans="1:6" ht="24.75" customHeight="1">
      <c r="A10" s="42">
        <v>1731201</v>
      </c>
      <c r="B10" s="38" t="s">
        <v>24</v>
      </c>
      <c r="C10" s="43">
        <v>1500000</v>
      </c>
      <c r="D10" s="43">
        <v>1500000</v>
      </c>
      <c r="E10" s="44">
        <f>+C10-D10</f>
        <v>0</v>
      </c>
      <c r="F10" s="45">
        <f>+E10/D10*100</f>
        <v>0</v>
      </c>
    </row>
    <row r="11" spans="1:6" ht="24.75" customHeight="1">
      <c r="A11" s="42">
        <v>4476854</v>
      </c>
      <c r="B11" s="38" t="s">
        <v>23</v>
      </c>
      <c r="C11" s="43">
        <v>2500000</v>
      </c>
      <c r="D11" s="43">
        <v>2500000</v>
      </c>
      <c r="E11" s="44">
        <f>+C11-D11</f>
        <v>0</v>
      </c>
      <c r="F11" s="45">
        <f>+E11/D11*100</f>
        <v>0</v>
      </c>
    </row>
    <row r="12" spans="1:6" ht="24.75" customHeight="1">
      <c r="A12" s="42"/>
      <c r="B12" s="38"/>
      <c r="C12" s="43"/>
      <c r="D12" s="43"/>
      <c r="E12" s="46"/>
      <c r="F12" s="47"/>
    </row>
    <row r="13" spans="1:6" ht="24.75" customHeight="1">
      <c r="A13" s="48">
        <f>SUM(A14:A18)</f>
        <v>137788370</v>
      </c>
      <c r="B13" s="49" t="s">
        <v>22</v>
      </c>
      <c r="C13" s="50">
        <f>SUM(C14:C18)</f>
        <v>143068350</v>
      </c>
      <c r="D13" s="50">
        <f>SUM(D14:D18)</f>
        <v>139913801</v>
      </c>
      <c r="E13" s="46">
        <f aca="true" t="shared" si="1" ref="E13:E18">+C13-D13</f>
        <v>3154549</v>
      </c>
      <c r="F13" s="41">
        <f t="shared" si="0"/>
        <v>2.2546374821165784</v>
      </c>
    </row>
    <row r="14" spans="1:6" ht="24.75" customHeight="1">
      <c r="A14" s="42">
        <v>1395682</v>
      </c>
      <c r="B14" s="38" t="s">
        <v>21</v>
      </c>
      <c r="C14" s="43">
        <v>2584530</v>
      </c>
      <c r="D14" s="43">
        <v>2581530</v>
      </c>
      <c r="E14" s="46">
        <f t="shared" si="1"/>
        <v>3000</v>
      </c>
      <c r="F14" s="45">
        <f t="shared" si="0"/>
        <v>0.11621015444329526</v>
      </c>
    </row>
    <row r="15" spans="1:6" ht="24.75" customHeight="1">
      <c r="A15" s="42">
        <v>32941230</v>
      </c>
      <c r="B15" s="38" t="s">
        <v>20</v>
      </c>
      <c r="C15" s="43">
        <v>38277410</v>
      </c>
      <c r="D15" s="43">
        <v>36145552</v>
      </c>
      <c r="E15" s="46">
        <f t="shared" si="1"/>
        <v>2131858</v>
      </c>
      <c r="F15" s="41">
        <f t="shared" si="0"/>
        <v>5.897981582906799</v>
      </c>
    </row>
    <row r="16" spans="1:6" ht="24.75" customHeight="1">
      <c r="A16" s="42">
        <v>92660754</v>
      </c>
      <c r="B16" s="38" t="s">
        <v>79</v>
      </c>
      <c r="C16" s="40">
        <v>92706410</v>
      </c>
      <c r="D16" s="40">
        <v>91923484</v>
      </c>
      <c r="E16" s="46">
        <f t="shared" si="1"/>
        <v>782926</v>
      </c>
      <c r="F16" s="41">
        <f t="shared" si="0"/>
        <v>0.8517148893094609</v>
      </c>
    </row>
    <row r="17" spans="1:6" ht="24.75" customHeight="1">
      <c r="A17" s="42">
        <v>779129</v>
      </c>
      <c r="B17" s="51" t="s">
        <v>19</v>
      </c>
      <c r="C17" s="40">
        <v>500000</v>
      </c>
      <c r="D17" s="40">
        <v>451625</v>
      </c>
      <c r="E17" s="44">
        <f>+C17-D17</f>
        <v>48375</v>
      </c>
      <c r="F17" s="45">
        <f>+E17/D17*100</f>
        <v>10.711320232493772</v>
      </c>
    </row>
    <row r="18" spans="1:6" ht="24.75" customHeight="1">
      <c r="A18" s="42">
        <v>10011575</v>
      </c>
      <c r="B18" s="38" t="s">
        <v>80</v>
      </c>
      <c r="C18" s="40">
        <v>9000000</v>
      </c>
      <c r="D18" s="40">
        <v>8811610</v>
      </c>
      <c r="E18" s="44">
        <f t="shared" si="1"/>
        <v>188390</v>
      </c>
      <c r="F18" s="45">
        <f t="shared" si="0"/>
        <v>2.1379747855386246</v>
      </c>
    </row>
    <row r="19" spans="1:6" ht="24.75" customHeight="1">
      <c r="A19" s="42"/>
      <c r="B19" s="38"/>
      <c r="C19" s="40"/>
      <c r="D19" s="40"/>
      <c r="E19" s="40"/>
      <c r="F19" s="47"/>
    </row>
    <row r="20" spans="1:6" ht="24.75" customHeight="1">
      <c r="A20" s="42"/>
      <c r="B20" s="38"/>
      <c r="C20" s="40"/>
      <c r="D20" s="40"/>
      <c r="E20" s="40"/>
      <c r="F20" s="47"/>
    </row>
    <row r="21" spans="1:6" ht="24.75" customHeight="1">
      <c r="A21" s="42"/>
      <c r="B21" s="38"/>
      <c r="C21" s="43"/>
      <c r="D21" s="43"/>
      <c r="E21" s="43"/>
      <c r="F21" s="47"/>
    </row>
    <row r="22" spans="1:6" ht="24.75" customHeight="1">
      <c r="A22" s="42"/>
      <c r="B22" s="38"/>
      <c r="C22" s="40"/>
      <c r="D22" s="40"/>
      <c r="E22" s="40"/>
      <c r="F22" s="47"/>
    </row>
    <row r="23" spans="1:6" ht="24.75" customHeight="1">
      <c r="A23" s="42"/>
      <c r="B23" s="38"/>
      <c r="C23" s="40"/>
      <c r="D23" s="40"/>
      <c r="E23" s="40"/>
      <c r="F23" s="47"/>
    </row>
    <row r="24" spans="1:6" ht="24.75" customHeight="1">
      <c r="A24" s="42"/>
      <c r="B24" s="38"/>
      <c r="C24" s="40"/>
      <c r="D24" s="40"/>
      <c r="E24" s="40"/>
      <c r="F24" s="47"/>
    </row>
    <row r="25" spans="1:6" ht="24.75" customHeight="1">
      <c r="A25" s="42"/>
      <c r="B25" s="38"/>
      <c r="C25" s="40"/>
      <c r="D25" s="40"/>
      <c r="E25" s="40"/>
      <c r="F25" s="47"/>
    </row>
    <row r="26" spans="1:6" ht="24.75" customHeight="1">
      <c r="A26" s="42"/>
      <c r="B26" s="49"/>
      <c r="C26" s="40"/>
      <c r="D26" s="40"/>
      <c r="E26" s="40"/>
      <c r="F26" s="47"/>
    </row>
    <row r="27" spans="1:6" ht="24.75" customHeight="1">
      <c r="A27" s="42"/>
      <c r="B27" s="38"/>
      <c r="C27" s="40"/>
      <c r="D27" s="40"/>
      <c r="E27" s="40"/>
      <c r="F27" s="47"/>
    </row>
    <row r="28" spans="1:6" ht="24.75" customHeight="1">
      <c r="A28" s="42"/>
      <c r="B28" s="38"/>
      <c r="C28" s="40"/>
      <c r="D28" s="40"/>
      <c r="E28" s="40"/>
      <c r="F28" s="47"/>
    </row>
    <row r="29" spans="1:6" ht="24.75" customHeight="1">
      <c r="A29" s="42"/>
      <c r="B29" s="52"/>
      <c r="C29" s="43"/>
      <c r="D29" s="43"/>
      <c r="E29" s="43"/>
      <c r="F29" s="47"/>
    </row>
    <row r="30" spans="1:6" ht="24.75" customHeight="1" thickBot="1">
      <c r="A30" s="53">
        <f>+A7-A13</f>
        <v>38698676</v>
      </c>
      <c r="B30" s="54" t="s">
        <v>18</v>
      </c>
      <c r="C30" s="55">
        <f>+C7-C13</f>
        <v>21431310</v>
      </c>
      <c r="D30" s="55">
        <f>+D7-D13</f>
        <v>34170736</v>
      </c>
      <c r="E30" s="56">
        <f>+C30-D30</f>
        <v>-12739426</v>
      </c>
      <c r="F30" s="243">
        <f>+E30/D30*100</f>
        <v>-37.28168453848931</v>
      </c>
    </row>
    <row r="33" ht="19.5">
      <c r="C33" s="3"/>
    </row>
  </sheetData>
  <sheetProtection/>
  <mergeCells count="3">
    <mergeCell ref="A1:F1"/>
    <mergeCell ref="A2:F2"/>
    <mergeCell ref="A3:F3"/>
  </mergeCells>
  <printOptions/>
  <pageMargins left="0.75" right="0.48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D4">
      <selection activeCell="H26" sqref="H26"/>
    </sheetView>
  </sheetViews>
  <sheetFormatPr defaultColWidth="9.00390625" defaultRowHeight="16.5"/>
  <cols>
    <col min="1" max="1" width="13.625" style="19" bestFit="1" customWidth="1"/>
    <col min="2" max="2" width="5.50390625" style="19" customWidth="1"/>
    <col min="3" max="3" width="15.25390625" style="19" customWidth="1"/>
    <col min="4" max="5" width="12.625" style="19" customWidth="1"/>
    <col min="6" max="6" width="13.25390625" style="19" customWidth="1"/>
    <col min="7" max="7" width="10.375" style="19" customWidth="1"/>
    <col min="8" max="8" width="67.125" style="19" customWidth="1"/>
    <col min="9" max="16384" width="9.00390625" style="19" customWidth="1"/>
  </cols>
  <sheetData>
    <row r="1" spans="1:8" ht="25.5">
      <c r="A1" s="244" t="s">
        <v>72</v>
      </c>
      <c r="B1" s="244"/>
      <c r="C1" s="244"/>
      <c r="D1" s="244"/>
      <c r="E1" s="244"/>
      <c r="F1" s="244"/>
      <c r="G1" s="244"/>
      <c r="H1" s="244"/>
    </row>
    <row r="2" spans="1:8" ht="21">
      <c r="A2" s="247" t="s">
        <v>81</v>
      </c>
      <c r="B2" s="247"/>
      <c r="C2" s="247"/>
      <c r="D2" s="247"/>
      <c r="E2" s="247"/>
      <c r="F2" s="247"/>
      <c r="G2" s="247"/>
      <c r="H2" s="247"/>
    </row>
    <row r="3" spans="1:8" ht="16.5">
      <c r="A3" s="248" t="s">
        <v>82</v>
      </c>
      <c r="B3" s="248"/>
      <c r="C3" s="248"/>
      <c r="D3" s="248"/>
      <c r="E3" s="248"/>
      <c r="F3" s="248"/>
      <c r="G3" s="248"/>
      <c r="H3" s="248"/>
    </row>
    <row r="4" s="58" customFormat="1" ht="17.25" thickBot="1"/>
    <row r="5" spans="1:8" ht="19.5" customHeight="1">
      <c r="A5" s="28" t="s">
        <v>37</v>
      </c>
      <c r="B5" s="59" t="s">
        <v>83</v>
      </c>
      <c r="C5" s="60"/>
      <c r="D5" s="30" t="s">
        <v>32</v>
      </c>
      <c r="E5" s="30" t="s">
        <v>76</v>
      </c>
      <c r="F5" s="17" t="s">
        <v>84</v>
      </c>
      <c r="G5" s="61"/>
      <c r="H5" s="249" t="s">
        <v>85</v>
      </c>
    </row>
    <row r="6" spans="1:8" ht="19.5" customHeight="1">
      <c r="A6" s="32" t="s">
        <v>36</v>
      </c>
      <c r="B6" s="35" t="s">
        <v>35</v>
      </c>
      <c r="C6" s="34" t="s">
        <v>86</v>
      </c>
      <c r="D6" s="34" t="s">
        <v>30</v>
      </c>
      <c r="E6" s="34" t="s">
        <v>29</v>
      </c>
      <c r="F6" s="34" t="s">
        <v>34</v>
      </c>
      <c r="G6" s="35" t="s">
        <v>28</v>
      </c>
      <c r="H6" s="250"/>
    </row>
    <row r="7" spans="1:8" ht="19.5" customHeight="1">
      <c r="A7" s="62">
        <f>SUM(A8:A20)</f>
        <v>165811047</v>
      </c>
      <c r="B7" s="38"/>
      <c r="C7" s="38" t="s">
        <v>26</v>
      </c>
      <c r="D7" s="63">
        <f>SUM(D8:D20)</f>
        <v>155499660</v>
      </c>
      <c r="E7" s="63">
        <f>SUM(E8:E20)</f>
        <v>165584537</v>
      </c>
      <c r="F7" s="241">
        <f>+(D7)-(E7)</f>
        <v>-10084877</v>
      </c>
      <c r="G7" s="64">
        <f>+(F7)/(E7)*100</f>
        <v>-6.09047027138772</v>
      </c>
      <c r="H7" s="65"/>
    </row>
    <row r="8" spans="1:8" ht="19.5" customHeight="1">
      <c r="A8" s="42">
        <v>115785555</v>
      </c>
      <c r="B8" s="38"/>
      <c r="C8" s="51" t="s">
        <v>87</v>
      </c>
      <c r="D8" s="40">
        <v>108900000</v>
      </c>
      <c r="E8" s="40">
        <v>115631961</v>
      </c>
      <c r="F8" s="241">
        <f>+(D8)-(E8)</f>
        <v>-6731961</v>
      </c>
      <c r="G8" s="64">
        <f>+(F8)/(E8)*100</f>
        <v>-5.821886044118893</v>
      </c>
      <c r="H8" s="65" t="s">
        <v>88</v>
      </c>
    </row>
    <row r="9" spans="1:8" ht="19.5" customHeight="1">
      <c r="A9" s="42"/>
      <c r="B9" s="38"/>
      <c r="C9" s="51"/>
      <c r="D9" s="40"/>
      <c r="E9" s="40"/>
      <c r="F9" s="241"/>
      <c r="G9" s="64"/>
      <c r="H9" s="65" t="s">
        <v>89</v>
      </c>
    </row>
    <row r="10" spans="1:8" ht="19.5" customHeight="1">
      <c r="A10" s="42"/>
      <c r="B10" s="38"/>
      <c r="C10" s="51"/>
      <c r="D10" s="40"/>
      <c r="E10" s="40"/>
      <c r="F10" s="241"/>
      <c r="G10" s="64"/>
      <c r="H10" s="6" t="s">
        <v>90</v>
      </c>
    </row>
    <row r="11" spans="1:8" ht="19.5" customHeight="1">
      <c r="A11" s="62"/>
      <c r="B11" s="38"/>
      <c r="C11" s="66"/>
      <c r="D11" s="67"/>
      <c r="E11" s="67"/>
      <c r="F11" s="241"/>
      <c r="G11" s="64"/>
      <c r="H11" s="6" t="s">
        <v>91</v>
      </c>
    </row>
    <row r="12" spans="1:8" ht="19.5" customHeight="1">
      <c r="A12" s="42"/>
      <c r="B12" s="38"/>
      <c r="C12" s="66"/>
      <c r="D12" s="43"/>
      <c r="E12" s="43"/>
      <c r="F12" s="241"/>
      <c r="G12" s="64"/>
      <c r="H12" s="68" t="s">
        <v>92</v>
      </c>
    </row>
    <row r="13" spans="1:8" ht="19.5" customHeight="1">
      <c r="A13" s="42">
        <v>17582676</v>
      </c>
      <c r="B13" s="38"/>
      <c r="C13" s="51" t="s">
        <v>93</v>
      </c>
      <c r="D13" s="40">
        <v>17100000</v>
      </c>
      <c r="E13" s="40">
        <v>17435681</v>
      </c>
      <c r="F13" s="241">
        <f>+(D13)-(E13)</f>
        <v>-335681</v>
      </c>
      <c r="G13" s="64">
        <f>+(F13)/(E13)*100</f>
        <v>-1.9252531633263994</v>
      </c>
      <c r="H13" s="5"/>
    </row>
    <row r="14" spans="1:8" ht="19.5" customHeight="1">
      <c r="A14" s="42"/>
      <c r="B14" s="38"/>
      <c r="C14" s="66"/>
      <c r="D14" s="67"/>
      <c r="E14" s="67"/>
      <c r="F14" s="40"/>
      <c r="G14" s="64"/>
      <c r="H14" s="65" t="s">
        <v>94</v>
      </c>
    </row>
    <row r="15" spans="1:8" ht="19.5" customHeight="1">
      <c r="A15" s="42"/>
      <c r="B15" s="38"/>
      <c r="C15" s="66"/>
      <c r="D15" s="43"/>
      <c r="E15" s="43"/>
      <c r="F15" s="40"/>
      <c r="G15" s="64"/>
      <c r="H15" s="65" t="s">
        <v>95</v>
      </c>
    </row>
    <row r="16" spans="1:8" ht="19.5" customHeight="1">
      <c r="A16" s="42"/>
      <c r="B16" s="38"/>
      <c r="C16" s="66"/>
      <c r="D16" s="67"/>
      <c r="E16" s="67"/>
      <c r="F16" s="40"/>
      <c r="G16" s="64"/>
      <c r="H16" s="65" t="s">
        <v>96</v>
      </c>
    </row>
    <row r="17" spans="1:8" ht="19.5" customHeight="1">
      <c r="A17" s="42"/>
      <c r="B17" s="38"/>
      <c r="C17" s="51"/>
      <c r="D17" s="40"/>
      <c r="E17" s="44"/>
      <c r="F17" s="40"/>
      <c r="G17" s="64"/>
      <c r="H17" s="65" t="s">
        <v>97</v>
      </c>
    </row>
    <row r="18" spans="1:8" ht="19.5" customHeight="1">
      <c r="A18" s="42"/>
      <c r="B18" s="38"/>
      <c r="C18" s="51"/>
      <c r="D18" s="40"/>
      <c r="E18" s="44"/>
      <c r="F18" s="40"/>
      <c r="G18" s="64"/>
      <c r="H18" s="65" t="s">
        <v>98</v>
      </c>
    </row>
    <row r="19" spans="1:8" ht="19.5" customHeight="1">
      <c r="A19" s="42">
        <v>32442816</v>
      </c>
      <c r="B19" s="38"/>
      <c r="C19" s="51" t="s">
        <v>99</v>
      </c>
      <c r="D19" s="40">
        <v>29499660</v>
      </c>
      <c r="E19" s="44">
        <v>32516895</v>
      </c>
      <c r="F19" s="241">
        <f>+(D19)-(E19)</f>
        <v>-3017235</v>
      </c>
      <c r="G19" s="64">
        <f>+(F19)/(E19)*100</f>
        <v>-9.278976359827714</v>
      </c>
      <c r="H19" s="65" t="s">
        <v>100</v>
      </c>
    </row>
    <row r="20" spans="1:8" ht="19.5" customHeight="1">
      <c r="A20" s="42"/>
      <c r="B20" s="38"/>
      <c r="C20" s="69"/>
      <c r="D20" s="40"/>
      <c r="E20" s="44"/>
      <c r="F20" s="40"/>
      <c r="G20" s="64"/>
      <c r="H20" s="65"/>
    </row>
    <row r="21" spans="1:8" ht="19.5" customHeight="1">
      <c r="A21" s="42"/>
      <c r="B21" s="38"/>
      <c r="C21" s="49"/>
      <c r="D21" s="40"/>
      <c r="E21" s="44"/>
      <c r="F21" s="40"/>
      <c r="G21" s="64"/>
      <c r="H21" s="65"/>
    </row>
    <row r="22" spans="1:8" ht="19.5" customHeight="1">
      <c r="A22" s="62">
        <f>SUM(A23)</f>
        <v>4467944</v>
      </c>
      <c r="B22" s="38"/>
      <c r="C22" s="66" t="s">
        <v>101</v>
      </c>
      <c r="D22" s="67">
        <f>+D23</f>
        <v>5000000</v>
      </c>
      <c r="E22" s="67">
        <f>+E23</f>
        <v>4500000</v>
      </c>
      <c r="F22" s="40">
        <f>+(D22)-(E22)</f>
        <v>500000</v>
      </c>
      <c r="G22" s="64">
        <f>+(F22)/(E22)*100</f>
        <v>11.11111111111111</v>
      </c>
      <c r="H22" s="65"/>
    </row>
    <row r="23" spans="1:9" ht="19.5" customHeight="1">
      <c r="A23" s="42">
        <v>4467944</v>
      </c>
      <c r="B23" s="38"/>
      <c r="C23" s="66" t="s">
        <v>102</v>
      </c>
      <c r="D23" s="43">
        <v>5000000</v>
      </c>
      <c r="E23" s="43">
        <v>4500000</v>
      </c>
      <c r="F23" s="40">
        <f>+(D23)-(E23)</f>
        <v>500000</v>
      </c>
      <c r="G23" s="64">
        <f>+(F23)/(E23)*100</f>
        <v>11.11111111111111</v>
      </c>
      <c r="H23" s="65"/>
      <c r="I23" s="58"/>
    </row>
    <row r="24" spans="1:8" ht="19.5" customHeight="1">
      <c r="A24" s="62">
        <f>SUM(A25)</f>
        <v>1731201</v>
      </c>
      <c r="B24" s="38"/>
      <c r="C24" s="66" t="s">
        <v>24</v>
      </c>
      <c r="D24" s="67">
        <f>+D25</f>
        <v>1500000</v>
      </c>
      <c r="E24" s="67">
        <f>+E25</f>
        <v>1500000</v>
      </c>
      <c r="F24" s="40">
        <f>+(D24)-(E24)</f>
        <v>0</v>
      </c>
      <c r="G24" s="64">
        <f>+(F24)/(E24)*100</f>
        <v>0</v>
      </c>
      <c r="H24" s="65"/>
    </row>
    <row r="25" spans="1:8" ht="19.5" customHeight="1">
      <c r="A25" s="42">
        <v>1731201</v>
      </c>
      <c r="B25" s="38"/>
      <c r="C25" s="51" t="s">
        <v>103</v>
      </c>
      <c r="D25" s="40">
        <v>1500000</v>
      </c>
      <c r="E25" s="44">
        <v>1500000</v>
      </c>
      <c r="F25" s="40">
        <f>+(D25)-(E25)</f>
        <v>0</v>
      </c>
      <c r="G25" s="64">
        <f>+(F25)/(E25)*100</f>
        <v>0</v>
      </c>
      <c r="H25" s="65"/>
    </row>
    <row r="26" spans="1:8" ht="19.5" customHeight="1">
      <c r="A26" s="42">
        <v>4476854</v>
      </c>
      <c r="B26" s="38"/>
      <c r="C26" s="51" t="s">
        <v>104</v>
      </c>
      <c r="D26" s="40">
        <v>2500000</v>
      </c>
      <c r="E26" s="44">
        <v>2500000</v>
      </c>
      <c r="F26" s="40">
        <f>+(D26)-(E26)</f>
        <v>0</v>
      </c>
      <c r="G26" s="64">
        <f>+(F26)/(E26)*100</f>
        <v>0</v>
      </c>
      <c r="H26" s="65"/>
    </row>
    <row r="27" spans="1:8" ht="19.5" customHeight="1">
      <c r="A27" s="42"/>
      <c r="B27" s="38"/>
      <c r="C27" s="49"/>
      <c r="D27" s="40"/>
      <c r="E27" s="44"/>
      <c r="F27" s="40"/>
      <c r="G27" s="64"/>
      <c r="H27" s="65"/>
    </row>
    <row r="28" spans="1:8" ht="19.5" customHeight="1" thickBot="1">
      <c r="A28" s="70">
        <f>SUM(A7,A22,A24,A26)</f>
        <v>176487046</v>
      </c>
      <c r="B28" s="71"/>
      <c r="C28" s="71"/>
      <c r="D28" s="72">
        <f>SUM(D7,D22,D24,D26)</f>
        <v>164499660</v>
      </c>
      <c r="E28" s="72">
        <f>SUM(E7,E22,E24,E26)</f>
        <v>174084537</v>
      </c>
      <c r="F28" s="242">
        <f>SUM(F7,F22,F24,F26)</f>
        <v>-9584877</v>
      </c>
      <c r="G28" s="54">
        <f>+(F28)/(E28)*100</f>
        <v>-5.505874999110346</v>
      </c>
      <c r="H28" s="73"/>
    </row>
    <row r="29" spans="7:8" ht="16.5">
      <c r="G29" s="58"/>
      <c r="H29" s="58"/>
    </row>
  </sheetData>
  <sheetProtection/>
  <mergeCells count="4">
    <mergeCell ref="A1:H1"/>
    <mergeCell ref="A2:H2"/>
    <mergeCell ref="A3:H3"/>
    <mergeCell ref="H5:H6"/>
  </mergeCells>
  <printOptions/>
  <pageMargins left="0.43" right="0.2" top="0.46" bottom="0.56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A18" sqref="A18"/>
    </sheetView>
  </sheetViews>
  <sheetFormatPr defaultColWidth="9.00390625" defaultRowHeight="16.5"/>
  <cols>
    <col min="1" max="1" width="12.125" style="19" customWidth="1"/>
    <col min="2" max="2" width="4.875" style="19" customWidth="1"/>
    <col min="3" max="3" width="18.875" style="19" customWidth="1"/>
    <col min="4" max="5" width="12.125" style="19" customWidth="1"/>
    <col min="6" max="6" width="12.625" style="19" customWidth="1"/>
    <col min="7" max="7" width="10.75390625" style="19" customWidth="1"/>
    <col min="8" max="8" width="9.00390625" style="19" customWidth="1"/>
    <col min="9" max="9" width="3.625" style="19" customWidth="1"/>
    <col min="10" max="16384" width="9.00390625" style="19" customWidth="1"/>
  </cols>
  <sheetData>
    <row r="1" spans="1:8" ht="25.5">
      <c r="A1" s="244" t="s">
        <v>72</v>
      </c>
      <c r="B1" s="244"/>
      <c r="C1" s="244"/>
      <c r="D1" s="244"/>
      <c r="E1" s="244"/>
      <c r="F1" s="244"/>
      <c r="G1" s="244"/>
      <c r="H1" s="244"/>
    </row>
    <row r="2" spans="1:8" ht="19.5">
      <c r="A2" s="245" t="s">
        <v>105</v>
      </c>
      <c r="B2" s="245"/>
      <c r="C2" s="245"/>
      <c r="D2" s="245"/>
      <c r="E2" s="245"/>
      <c r="F2" s="245"/>
      <c r="G2" s="245"/>
      <c r="H2" s="245"/>
    </row>
    <row r="3" spans="1:8" ht="16.5">
      <c r="A3" s="246" t="s">
        <v>82</v>
      </c>
      <c r="B3" s="246"/>
      <c r="C3" s="246"/>
      <c r="D3" s="246"/>
      <c r="E3" s="246"/>
      <c r="F3" s="246"/>
      <c r="G3" s="246"/>
      <c r="H3" s="246"/>
    </row>
    <row r="4" ht="17.25" thickBot="1"/>
    <row r="5" spans="1:8" ht="24.75" customHeight="1">
      <c r="A5" s="28" t="s">
        <v>37</v>
      </c>
      <c r="B5" s="74" t="s">
        <v>45</v>
      </c>
      <c r="C5" s="75" t="s">
        <v>106</v>
      </c>
      <c r="D5" s="30" t="s">
        <v>32</v>
      </c>
      <c r="E5" s="30" t="s">
        <v>44</v>
      </c>
      <c r="F5" s="17" t="s">
        <v>77</v>
      </c>
      <c r="G5" s="76"/>
      <c r="H5" s="77" t="s">
        <v>43</v>
      </c>
    </row>
    <row r="6" spans="1:8" ht="24.75" customHeight="1">
      <c r="A6" s="32" t="s">
        <v>36</v>
      </c>
      <c r="B6" s="78" t="s">
        <v>35</v>
      </c>
      <c r="C6" s="35" t="s">
        <v>107</v>
      </c>
      <c r="D6" s="34" t="s">
        <v>30</v>
      </c>
      <c r="E6" s="34" t="s">
        <v>29</v>
      </c>
      <c r="F6" s="35" t="s">
        <v>108</v>
      </c>
      <c r="G6" s="35" t="s">
        <v>28</v>
      </c>
      <c r="H6" s="79"/>
    </row>
    <row r="7" spans="1:8" ht="24.75" customHeight="1">
      <c r="A7" s="62">
        <f>+A8+A9</f>
        <v>1395682</v>
      </c>
      <c r="B7" s="38"/>
      <c r="C7" s="49" t="s">
        <v>21</v>
      </c>
      <c r="D7" s="63">
        <f>+D8+D9</f>
        <v>2584530</v>
      </c>
      <c r="E7" s="63">
        <f>+E8+E9</f>
        <v>2581530</v>
      </c>
      <c r="F7" s="40">
        <f>+D7-E7</f>
        <v>3000</v>
      </c>
      <c r="G7" s="64">
        <f>+F7/E7*100</f>
        <v>0.11621015444329526</v>
      </c>
      <c r="H7" s="65"/>
    </row>
    <row r="8" spans="1:8" ht="24.75" customHeight="1">
      <c r="A8" s="42">
        <v>245682</v>
      </c>
      <c r="B8" s="38"/>
      <c r="C8" s="49" t="s">
        <v>40</v>
      </c>
      <c r="D8" s="40">
        <v>390000</v>
      </c>
      <c r="E8" s="40">
        <v>387000</v>
      </c>
      <c r="F8" s="40">
        <f>+D8-E8</f>
        <v>3000</v>
      </c>
      <c r="G8" s="64">
        <f>+F8/E8*100</f>
        <v>0.7751937984496124</v>
      </c>
      <c r="H8" s="65"/>
    </row>
    <row r="9" spans="1:8" ht="24.75" customHeight="1">
      <c r="A9" s="42">
        <v>1150000</v>
      </c>
      <c r="B9" s="38"/>
      <c r="C9" s="38" t="s">
        <v>42</v>
      </c>
      <c r="D9" s="40">
        <v>2194530</v>
      </c>
      <c r="E9" s="40">
        <v>2194530</v>
      </c>
      <c r="F9" s="40">
        <f>+D9-E9</f>
        <v>0</v>
      </c>
      <c r="G9" s="64">
        <f>+F9/E9*100</f>
        <v>0</v>
      </c>
      <c r="H9" s="65"/>
    </row>
    <row r="10" spans="1:8" ht="24.75" customHeight="1">
      <c r="A10" s="42">
        <f>SUM(A11:A14)</f>
        <v>32941230</v>
      </c>
      <c r="B10" s="38"/>
      <c r="C10" s="38" t="s">
        <v>20</v>
      </c>
      <c r="D10" s="40">
        <f>SUM(D11:D14)</f>
        <v>38277410</v>
      </c>
      <c r="E10" s="40">
        <f>SUM(E11:E14)</f>
        <v>36145552</v>
      </c>
      <c r="F10" s="40">
        <f>+D10-E10</f>
        <v>2131858</v>
      </c>
      <c r="G10" s="64">
        <f>+F10/E10*100</f>
        <v>5.897981582906799</v>
      </c>
      <c r="H10" s="65"/>
    </row>
    <row r="11" spans="1:8" ht="24.75" customHeight="1">
      <c r="A11" s="42">
        <v>15731896</v>
      </c>
      <c r="B11" s="38"/>
      <c r="C11" s="51" t="s">
        <v>41</v>
      </c>
      <c r="D11" s="40">
        <v>16200000</v>
      </c>
      <c r="E11" s="40">
        <v>16148927</v>
      </c>
      <c r="F11" s="40">
        <f aca="true" t="shared" si="0" ref="F11:F21">+D11-E11</f>
        <v>51073</v>
      </c>
      <c r="G11" s="64">
        <f aca="true" t="shared" si="1" ref="G11:G21">+F11/E11*100</f>
        <v>0.31626249843101034</v>
      </c>
      <c r="H11" s="65"/>
    </row>
    <row r="12" spans="1:8" ht="24.75" customHeight="1">
      <c r="A12" s="42">
        <v>11692741</v>
      </c>
      <c r="B12" s="38"/>
      <c r="C12" s="51" t="s">
        <v>40</v>
      </c>
      <c r="D12" s="40">
        <v>15866410</v>
      </c>
      <c r="E12" s="40">
        <v>13926914</v>
      </c>
      <c r="F12" s="40">
        <f t="shared" si="0"/>
        <v>1939496</v>
      </c>
      <c r="G12" s="64">
        <f t="shared" si="1"/>
        <v>13.926243818264405</v>
      </c>
      <c r="H12" s="65"/>
    </row>
    <row r="13" spans="1:8" ht="24.75" customHeight="1">
      <c r="A13" s="42">
        <v>4515926</v>
      </c>
      <c r="B13" s="38"/>
      <c r="C13" s="38" t="s">
        <v>39</v>
      </c>
      <c r="D13" s="40">
        <v>5261000</v>
      </c>
      <c r="E13" s="40">
        <v>5171415</v>
      </c>
      <c r="F13" s="40">
        <f t="shared" si="0"/>
        <v>89585</v>
      </c>
      <c r="G13" s="64">
        <f t="shared" si="1"/>
        <v>1.7323111759547434</v>
      </c>
      <c r="H13" s="65"/>
    </row>
    <row r="14" spans="1:8" ht="24.75" customHeight="1">
      <c r="A14" s="42">
        <v>1000667</v>
      </c>
      <c r="B14" s="38"/>
      <c r="C14" s="38" t="s">
        <v>38</v>
      </c>
      <c r="D14" s="40">
        <v>950000</v>
      </c>
      <c r="E14" s="40">
        <v>898296</v>
      </c>
      <c r="F14" s="40">
        <f t="shared" si="0"/>
        <v>51704</v>
      </c>
      <c r="G14" s="64">
        <f t="shared" si="1"/>
        <v>5.7557865113503786</v>
      </c>
      <c r="H14" s="65"/>
    </row>
    <row r="15" spans="1:8" ht="24.75" customHeight="1">
      <c r="A15" s="42">
        <f>SUM(A16:A19)</f>
        <v>92660754</v>
      </c>
      <c r="B15" s="38"/>
      <c r="C15" s="51" t="s">
        <v>79</v>
      </c>
      <c r="D15" s="40">
        <f>SUM(D16:D19)</f>
        <v>92706410</v>
      </c>
      <c r="E15" s="40">
        <f>SUM(E16:E19)</f>
        <v>91923484</v>
      </c>
      <c r="F15" s="40">
        <f t="shared" si="0"/>
        <v>782926</v>
      </c>
      <c r="G15" s="64">
        <f t="shared" si="1"/>
        <v>0.8517148893094609</v>
      </c>
      <c r="H15" s="65"/>
    </row>
    <row r="16" spans="1:8" ht="24.75" customHeight="1">
      <c r="A16" s="42">
        <v>81179212</v>
      </c>
      <c r="B16" s="38"/>
      <c r="C16" s="38" t="s">
        <v>41</v>
      </c>
      <c r="D16" s="40">
        <v>82000000</v>
      </c>
      <c r="E16" s="40">
        <v>81562135</v>
      </c>
      <c r="F16" s="40">
        <f t="shared" si="0"/>
        <v>437865</v>
      </c>
      <c r="G16" s="64">
        <f t="shared" si="1"/>
        <v>0.5368483794594145</v>
      </c>
      <c r="H16" s="65"/>
    </row>
    <row r="17" spans="1:8" ht="24.75" customHeight="1">
      <c r="A17" s="42">
        <v>7143972</v>
      </c>
      <c r="B17" s="38"/>
      <c r="C17" s="38" t="s">
        <v>40</v>
      </c>
      <c r="D17" s="40">
        <v>5750160</v>
      </c>
      <c r="E17" s="40">
        <v>5536520</v>
      </c>
      <c r="F17" s="40">
        <f t="shared" si="0"/>
        <v>213640</v>
      </c>
      <c r="G17" s="64">
        <f t="shared" si="1"/>
        <v>3.858741592191485</v>
      </c>
      <c r="H17" s="65"/>
    </row>
    <row r="18" spans="1:8" ht="24.75" customHeight="1">
      <c r="A18" s="42">
        <v>672407</v>
      </c>
      <c r="B18" s="38"/>
      <c r="C18" s="38" t="s">
        <v>39</v>
      </c>
      <c r="D18" s="40">
        <v>1286250</v>
      </c>
      <c r="E18" s="44">
        <v>1186289</v>
      </c>
      <c r="F18" s="40">
        <f t="shared" si="0"/>
        <v>99961</v>
      </c>
      <c r="G18" s="64">
        <f t="shared" si="1"/>
        <v>8.426361535848347</v>
      </c>
      <c r="H18" s="65"/>
    </row>
    <row r="19" spans="1:8" ht="24.75" customHeight="1">
      <c r="A19" s="42">
        <v>3665163</v>
      </c>
      <c r="B19" s="38"/>
      <c r="C19" s="38" t="s">
        <v>38</v>
      </c>
      <c r="D19" s="40">
        <v>3670000</v>
      </c>
      <c r="E19" s="40">
        <v>3638540</v>
      </c>
      <c r="F19" s="40">
        <f t="shared" si="0"/>
        <v>31460</v>
      </c>
      <c r="G19" s="64">
        <f t="shared" si="1"/>
        <v>0.8646325174383132</v>
      </c>
      <c r="H19" s="65"/>
    </row>
    <row r="20" spans="1:8" ht="24.75" customHeight="1">
      <c r="A20" s="42">
        <v>779129</v>
      </c>
      <c r="B20" s="38"/>
      <c r="C20" s="49" t="s">
        <v>19</v>
      </c>
      <c r="D20" s="40">
        <v>500000</v>
      </c>
      <c r="E20" s="40">
        <v>451625</v>
      </c>
      <c r="F20" s="40">
        <f>+D20-E20</f>
        <v>48375</v>
      </c>
      <c r="G20" s="64">
        <f>+F20/E20*100</f>
        <v>10.711320232493772</v>
      </c>
      <c r="H20" s="65"/>
    </row>
    <row r="21" spans="1:8" ht="24.75" customHeight="1">
      <c r="A21" s="42">
        <v>10011575</v>
      </c>
      <c r="B21" s="38"/>
      <c r="C21" s="51" t="s">
        <v>80</v>
      </c>
      <c r="D21" s="40">
        <v>9000000</v>
      </c>
      <c r="E21" s="40">
        <v>8811610</v>
      </c>
      <c r="F21" s="40">
        <f t="shared" si="0"/>
        <v>188390</v>
      </c>
      <c r="G21" s="64">
        <f t="shared" si="1"/>
        <v>2.1379747855386246</v>
      </c>
      <c r="H21" s="65"/>
    </row>
    <row r="22" spans="1:8" ht="24.75" customHeight="1">
      <c r="A22" s="42"/>
      <c r="B22" s="38"/>
      <c r="C22" s="38"/>
      <c r="D22" s="40"/>
      <c r="E22" s="40"/>
      <c r="F22" s="40"/>
      <c r="G22" s="40"/>
      <c r="H22" s="65"/>
    </row>
    <row r="23" spans="1:8" ht="24.75" customHeight="1">
      <c r="A23" s="42"/>
      <c r="B23" s="38"/>
      <c r="C23" s="38"/>
      <c r="D23" s="40"/>
      <c r="E23" s="40"/>
      <c r="F23" s="40"/>
      <c r="G23" s="40"/>
      <c r="H23" s="65"/>
    </row>
    <row r="24" spans="1:8" ht="24.75" customHeight="1">
      <c r="A24" s="42"/>
      <c r="B24" s="38"/>
      <c r="C24" s="38"/>
      <c r="D24" s="40"/>
      <c r="E24" s="40"/>
      <c r="F24" s="40"/>
      <c r="G24" s="40"/>
      <c r="H24" s="65"/>
    </row>
    <row r="25" spans="1:8" ht="24.75" customHeight="1">
      <c r="A25" s="42"/>
      <c r="B25" s="38"/>
      <c r="C25" s="38"/>
      <c r="D25" s="40"/>
      <c r="E25" s="40"/>
      <c r="F25" s="40"/>
      <c r="G25" s="40"/>
      <c r="H25" s="65"/>
    </row>
    <row r="26" spans="1:8" ht="24.75" customHeight="1" thickBot="1">
      <c r="A26" s="80">
        <f>SUM(A7,A10,A15,A20,A21)</f>
        <v>137788370</v>
      </c>
      <c r="B26" s="71"/>
      <c r="C26" s="71"/>
      <c r="D26" s="72">
        <f>SUM(D7,D10,D15,D20,D21)</f>
        <v>143068350</v>
      </c>
      <c r="E26" s="72">
        <f>SUM(E7,E10,E15,E20,E21)</f>
        <v>139913801</v>
      </c>
      <c r="F26" s="81">
        <f>+D26-E26</f>
        <v>3154549</v>
      </c>
      <c r="G26" s="82">
        <f>+F26/E26*100</f>
        <v>2.2546374821165784</v>
      </c>
      <c r="H26" s="73"/>
    </row>
    <row r="28" s="7" customFormat="1" ht="19.5"/>
    <row r="29" s="7" customFormat="1" ht="19.5"/>
    <row r="30" s="7" customFormat="1" ht="19.5"/>
    <row r="31" ht="19.5">
      <c r="D31" s="4">
        <v>4</v>
      </c>
    </row>
  </sheetData>
  <sheetProtection/>
  <mergeCells count="3">
    <mergeCell ref="A1:H1"/>
    <mergeCell ref="A2:H2"/>
    <mergeCell ref="A3:H3"/>
  </mergeCells>
  <printOptions/>
  <pageMargins left="0.63" right="0.2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A1" sqref="A1:IV16384"/>
    </sheetView>
  </sheetViews>
  <sheetFormatPr defaultColWidth="9.00390625" defaultRowHeight="16.5"/>
  <cols>
    <col min="1" max="1" width="17.75390625" style="19" customWidth="1"/>
    <col min="2" max="2" width="15.00390625" style="19" bestFit="1" customWidth="1"/>
    <col min="3" max="3" width="13.875" style="19" bestFit="1" customWidth="1"/>
    <col min="4" max="4" width="11.625" style="19" bestFit="1" customWidth="1"/>
    <col min="5" max="5" width="13.375" style="19" customWidth="1"/>
    <col min="6" max="6" width="8.50390625" style="19" bestFit="1" customWidth="1"/>
    <col min="7" max="16384" width="9.00390625" style="19" customWidth="1"/>
  </cols>
  <sheetData>
    <row r="1" spans="1:6" ht="21">
      <c r="A1" s="247" t="s">
        <v>72</v>
      </c>
      <c r="B1" s="247"/>
      <c r="C1" s="247"/>
      <c r="D1" s="247"/>
      <c r="E1" s="247"/>
      <c r="F1" s="247"/>
    </row>
    <row r="2" spans="1:6" ht="19.5">
      <c r="A2" s="245" t="s">
        <v>109</v>
      </c>
      <c r="B2" s="245"/>
      <c r="C2" s="245"/>
      <c r="D2" s="245"/>
      <c r="E2" s="245"/>
      <c r="F2" s="245"/>
    </row>
    <row r="3" spans="1:6" ht="16.5">
      <c r="A3" s="246" t="s">
        <v>110</v>
      </c>
      <c r="B3" s="246"/>
      <c r="C3" s="246"/>
      <c r="D3" s="246"/>
      <c r="E3" s="246"/>
      <c r="F3" s="246"/>
    </row>
    <row r="4" ht="17.25" thickBot="1">
      <c r="E4" s="19" t="s">
        <v>111</v>
      </c>
    </row>
    <row r="5" spans="1:6" s="87" customFormat="1" ht="25.5" customHeight="1">
      <c r="A5" s="83" t="s">
        <v>112</v>
      </c>
      <c r="B5" s="84" t="s">
        <v>113</v>
      </c>
      <c r="C5" s="84" t="s">
        <v>55</v>
      </c>
      <c r="D5" s="84" t="s">
        <v>55</v>
      </c>
      <c r="E5" s="85" t="s">
        <v>54</v>
      </c>
      <c r="F5" s="86" t="s">
        <v>114</v>
      </c>
    </row>
    <row r="6" spans="1:6" s="93" customFormat="1" ht="25.5" customHeight="1">
      <c r="A6" s="88"/>
      <c r="B6" s="89" t="s">
        <v>53</v>
      </c>
      <c r="C6" s="90" t="s">
        <v>52</v>
      </c>
      <c r="D6" s="90" t="s">
        <v>51</v>
      </c>
      <c r="E6" s="91" t="s">
        <v>50</v>
      </c>
      <c r="F6" s="92"/>
    </row>
    <row r="7" spans="1:6" s="93" customFormat="1" ht="27.75" customHeight="1">
      <c r="A7" s="94" t="s">
        <v>57</v>
      </c>
      <c r="B7" s="95">
        <v>32523053</v>
      </c>
      <c r="C7" s="96"/>
      <c r="D7" s="96"/>
      <c r="E7" s="96">
        <f>+B7+C7-D7</f>
        <v>32523053</v>
      </c>
      <c r="F7" s="97"/>
    </row>
    <row r="8" spans="1:6" s="93" customFormat="1" ht="27.75" customHeight="1">
      <c r="A8" s="94" t="s">
        <v>49</v>
      </c>
      <c r="B8" s="98">
        <v>17900992</v>
      </c>
      <c r="C8" s="96"/>
      <c r="D8" s="96"/>
      <c r="E8" s="96">
        <f aca="true" t="shared" si="0" ref="E8:E14">+B8+C8-D8</f>
        <v>17900992</v>
      </c>
      <c r="F8" s="97"/>
    </row>
    <row r="9" spans="1:6" s="93" customFormat="1" ht="27.75" customHeight="1">
      <c r="A9" s="94" t="s">
        <v>48</v>
      </c>
      <c r="B9" s="98">
        <v>310154373</v>
      </c>
      <c r="C9" s="96"/>
      <c r="D9" s="96"/>
      <c r="E9" s="96">
        <f t="shared" si="0"/>
        <v>310154373</v>
      </c>
      <c r="F9" s="97"/>
    </row>
    <row r="10" spans="1:6" s="93" customFormat="1" ht="27.75" customHeight="1">
      <c r="A10" s="94" t="s">
        <v>115</v>
      </c>
      <c r="B10" s="98">
        <v>56421427</v>
      </c>
      <c r="C10" s="96">
        <v>3480000</v>
      </c>
      <c r="D10" s="96"/>
      <c r="E10" s="96">
        <f t="shared" si="0"/>
        <v>59901427</v>
      </c>
      <c r="F10" s="97"/>
    </row>
    <row r="11" spans="1:6" s="93" customFormat="1" ht="27.75" customHeight="1">
      <c r="A11" s="94" t="s">
        <v>47</v>
      </c>
      <c r="B11" s="98">
        <v>56584021</v>
      </c>
      <c r="C11" s="96">
        <v>1051900</v>
      </c>
      <c r="D11" s="96"/>
      <c r="E11" s="96">
        <f t="shared" si="0"/>
        <v>57635921</v>
      </c>
      <c r="F11" s="97"/>
    </row>
    <row r="12" spans="1:6" s="93" customFormat="1" ht="27.75" customHeight="1">
      <c r="A12" s="94" t="s">
        <v>116</v>
      </c>
      <c r="B12" s="98">
        <v>77890809</v>
      </c>
      <c r="C12" s="96">
        <v>1680500</v>
      </c>
      <c r="D12" s="96"/>
      <c r="E12" s="96">
        <f t="shared" si="0"/>
        <v>79571309</v>
      </c>
      <c r="F12" s="97"/>
    </row>
    <row r="13" spans="1:6" s="93" customFormat="1" ht="27.75" customHeight="1">
      <c r="A13" s="94" t="s">
        <v>46</v>
      </c>
      <c r="B13" s="98">
        <v>4174320</v>
      </c>
      <c r="C13" s="96">
        <v>200000</v>
      </c>
      <c r="D13" s="96"/>
      <c r="E13" s="96">
        <f t="shared" si="0"/>
        <v>4374320</v>
      </c>
      <c r="F13" s="97"/>
    </row>
    <row r="14" spans="1:6" s="93" customFormat="1" ht="27.75" customHeight="1">
      <c r="A14" s="94" t="s">
        <v>117</v>
      </c>
      <c r="B14" s="99">
        <v>4092404</v>
      </c>
      <c r="C14" s="96">
        <v>481000</v>
      </c>
      <c r="D14" s="96"/>
      <c r="E14" s="96">
        <f t="shared" si="0"/>
        <v>4573404</v>
      </c>
      <c r="F14" s="97"/>
    </row>
    <row r="15" spans="1:6" s="93" customFormat="1" ht="27.75" customHeight="1">
      <c r="A15" s="100"/>
      <c r="B15" s="96"/>
      <c r="C15" s="96"/>
      <c r="D15" s="96"/>
      <c r="E15" s="96"/>
      <c r="F15" s="97"/>
    </row>
    <row r="16" spans="1:6" s="93" customFormat="1" ht="27.75" customHeight="1">
      <c r="A16" s="100"/>
      <c r="B16" s="96"/>
      <c r="C16" s="96"/>
      <c r="D16" s="96"/>
      <c r="E16" s="96"/>
      <c r="F16" s="97"/>
    </row>
    <row r="17" spans="1:6" s="93" customFormat="1" ht="27.75" customHeight="1">
      <c r="A17" s="100"/>
      <c r="B17" s="96"/>
      <c r="C17" s="96"/>
      <c r="D17" s="96"/>
      <c r="E17" s="96"/>
      <c r="F17" s="97"/>
    </row>
    <row r="18" spans="1:6" s="93" customFormat="1" ht="27.75" customHeight="1">
      <c r="A18" s="100"/>
      <c r="B18" s="96"/>
      <c r="C18" s="96"/>
      <c r="D18" s="96"/>
      <c r="E18" s="96"/>
      <c r="F18" s="97"/>
    </row>
    <row r="19" spans="1:6" s="93" customFormat="1" ht="27.75" customHeight="1">
      <c r="A19" s="100"/>
      <c r="B19" s="96"/>
      <c r="C19" s="96"/>
      <c r="D19" s="96"/>
      <c r="E19" s="96"/>
      <c r="F19" s="97"/>
    </row>
    <row r="20" spans="1:6" s="93" customFormat="1" ht="25.5" customHeight="1" thickBot="1">
      <c r="A20" s="101" t="s">
        <v>118</v>
      </c>
      <c r="B20" s="102">
        <f>SUM(B7:B14)</f>
        <v>559741399</v>
      </c>
      <c r="C20" s="102">
        <f>SUM(C7:C14)</f>
        <v>6893400</v>
      </c>
      <c r="D20" s="102">
        <f>SUM(D7:D14)</f>
        <v>0</v>
      </c>
      <c r="E20" s="102">
        <f>SUM(E7:E14)</f>
        <v>566634799</v>
      </c>
      <c r="F20" s="103"/>
    </row>
    <row r="21" s="93" customFormat="1" ht="16.5"/>
    <row r="22" s="93" customFormat="1" ht="16.5"/>
    <row r="23" s="93" customFormat="1" ht="16.5"/>
    <row r="24" s="93" customFormat="1" ht="16.5"/>
    <row r="25" s="93" customFormat="1" ht="19.5">
      <c r="C25" s="104"/>
    </row>
    <row r="26" s="93" customFormat="1" ht="16.5"/>
    <row r="27" s="93" customFormat="1" ht="16.5"/>
    <row r="28" s="93" customFormat="1" ht="16.5"/>
    <row r="29" s="93" customFormat="1" ht="16.5"/>
    <row r="30" s="93" customFormat="1" ht="16.5"/>
    <row r="31" s="93" customFormat="1" ht="16.5"/>
    <row r="32" s="93" customFormat="1" ht="16.5"/>
    <row r="33" s="93" customFormat="1" ht="16.5"/>
    <row r="34" s="93" customFormat="1" ht="16.5"/>
    <row r="35" s="93" customFormat="1" ht="16.5"/>
  </sheetData>
  <sheetProtection/>
  <mergeCells count="3">
    <mergeCell ref="A1:F1"/>
    <mergeCell ref="A2:F2"/>
    <mergeCell ref="A3:F3"/>
  </mergeCells>
  <printOptions/>
  <pageMargins left="0.81" right="0.53" top="1" bottom="1" header="0.5" footer="0.5"/>
  <pageSetup horizontalDpi="300" verticalDpi="3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6">
      <selection activeCell="A49" sqref="A1:IV16384"/>
    </sheetView>
  </sheetViews>
  <sheetFormatPr defaultColWidth="9.00390625" defaultRowHeight="19.5" customHeight="1"/>
  <cols>
    <col min="1" max="1" width="39.50390625" style="19" customWidth="1"/>
    <col min="2" max="2" width="16.875" style="26" customWidth="1"/>
    <col min="3" max="3" width="11.125" style="26" customWidth="1"/>
    <col min="4" max="4" width="12.25390625" style="183" customWidth="1"/>
    <col min="5" max="5" width="18.25390625" style="184" customWidth="1"/>
    <col min="6" max="6" width="53.50390625" style="18" customWidth="1"/>
    <col min="7" max="16384" width="9.00390625" style="19" customWidth="1"/>
  </cols>
  <sheetData>
    <row r="1" spans="1:6" ht="19.5" customHeight="1">
      <c r="A1" s="244" t="s">
        <v>119</v>
      </c>
      <c r="B1" s="244"/>
      <c r="C1" s="244"/>
      <c r="D1" s="244"/>
      <c r="E1" s="244"/>
      <c r="F1" s="244"/>
    </row>
    <row r="2" spans="1:6" ht="19.5" customHeight="1">
      <c r="A2" s="245" t="s">
        <v>120</v>
      </c>
      <c r="B2" s="245"/>
      <c r="C2" s="245"/>
      <c r="D2" s="245"/>
      <c r="E2" s="245"/>
      <c r="F2" s="245"/>
    </row>
    <row r="3" spans="1:6" ht="19.5" customHeight="1">
      <c r="A3" s="248" t="s">
        <v>121</v>
      </c>
      <c r="B3" s="248"/>
      <c r="C3" s="248"/>
      <c r="D3" s="248"/>
      <c r="E3" s="248"/>
      <c r="F3" s="248"/>
    </row>
    <row r="4" spans="1:6" ht="14.25" customHeight="1" thickBot="1">
      <c r="A4" s="57"/>
      <c r="B4" s="57"/>
      <c r="C4" s="57"/>
      <c r="D4" s="57"/>
      <c r="E4" s="57"/>
      <c r="F4" s="57"/>
    </row>
    <row r="5" spans="1:6" s="110" customFormat="1" ht="19.5" customHeight="1">
      <c r="A5" s="105" t="s">
        <v>122</v>
      </c>
      <c r="B5" s="106" t="s">
        <v>123</v>
      </c>
      <c r="C5" s="107" t="s">
        <v>56</v>
      </c>
      <c r="D5" s="108" t="s">
        <v>124</v>
      </c>
      <c r="E5" s="108" t="s">
        <v>125</v>
      </c>
      <c r="F5" s="109" t="s">
        <v>126</v>
      </c>
    </row>
    <row r="6" spans="1:6" s="110" customFormat="1" ht="19.5" customHeight="1">
      <c r="A6" s="111" t="s">
        <v>115</v>
      </c>
      <c r="B6" s="112"/>
      <c r="C6" s="112"/>
      <c r="D6" s="113"/>
      <c r="E6" s="114">
        <f>SUM(E7:E10)</f>
        <v>3480000</v>
      </c>
      <c r="F6" s="115"/>
    </row>
    <row r="7" spans="1:6" s="58" customFormat="1" ht="19.5" customHeight="1">
      <c r="A7" s="116" t="s">
        <v>127</v>
      </c>
      <c r="B7" s="117" t="s">
        <v>128</v>
      </c>
      <c r="C7" s="118">
        <v>1</v>
      </c>
      <c r="D7" s="119">
        <v>60000</v>
      </c>
      <c r="E7" s="120">
        <f>+D7*C7</f>
        <v>60000</v>
      </c>
      <c r="F7" s="121" t="s">
        <v>129</v>
      </c>
    </row>
    <row r="8" spans="1:6" s="126" customFormat="1" ht="19.5" customHeight="1">
      <c r="A8" s="94" t="s">
        <v>130</v>
      </c>
      <c r="B8" s="117" t="s">
        <v>131</v>
      </c>
      <c r="C8" s="122">
        <v>1</v>
      </c>
      <c r="D8" s="123">
        <v>320000</v>
      </c>
      <c r="E8" s="124">
        <f>+C8*D8</f>
        <v>320000</v>
      </c>
      <c r="F8" s="125" t="s">
        <v>132</v>
      </c>
    </row>
    <row r="9" spans="1:6" s="126" customFormat="1" ht="19.5" customHeight="1">
      <c r="A9" s="94" t="s">
        <v>133</v>
      </c>
      <c r="B9" s="117" t="s">
        <v>131</v>
      </c>
      <c r="C9" s="122">
        <v>4</v>
      </c>
      <c r="D9" s="123">
        <v>750000</v>
      </c>
      <c r="E9" s="124">
        <f>+C9*D9</f>
        <v>3000000</v>
      </c>
      <c r="F9" s="127"/>
    </row>
    <row r="10" spans="1:6" s="126" customFormat="1" ht="19.5" customHeight="1">
      <c r="A10" s="94" t="s">
        <v>134</v>
      </c>
      <c r="B10" s="117" t="s">
        <v>131</v>
      </c>
      <c r="C10" s="122">
        <v>1</v>
      </c>
      <c r="D10" s="123">
        <v>100000</v>
      </c>
      <c r="E10" s="124">
        <f>+C10*D10</f>
        <v>100000</v>
      </c>
      <c r="F10" s="128" t="s">
        <v>135</v>
      </c>
    </row>
    <row r="11" spans="1:6" s="126" customFormat="1" ht="19.5" customHeight="1">
      <c r="A11" s="129"/>
      <c r="B11" s="117"/>
      <c r="C11" s="117"/>
      <c r="D11" s="130"/>
      <c r="E11" s="131"/>
      <c r="F11" s="132"/>
    </row>
    <row r="12" spans="1:6" s="16" customFormat="1" ht="19.5" customHeight="1">
      <c r="A12" s="111" t="s">
        <v>136</v>
      </c>
      <c r="B12" s="134"/>
      <c r="C12" s="134"/>
      <c r="D12" s="135"/>
      <c r="E12" s="114">
        <f>SUM(E13:E24)</f>
        <v>1051900</v>
      </c>
      <c r="F12" s="136"/>
    </row>
    <row r="13" spans="1:6" s="58" customFormat="1" ht="19.5" customHeight="1">
      <c r="A13" s="116" t="s">
        <v>137</v>
      </c>
      <c r="B13" s="117" t="s">
        <v>128</v>
      </c>
      <c r="C13" s="118">
        <v>1</v>
      </c>
      <c r="D13" s="119">
        <v>44000</v>
      </c>
      <c r="E13" s="120">
        <f aca="true" t="shared" si="0" ref="E13:E21">+D13*C13</f>
        <v>44000</v>
      </c>
      <c r="F13" s="121"/>
    </row>
    <row r="14" spans="1:6" s="58" customFormat="1" ht="19.5" customHeight="1">
      <c r="A14" s="116" t="s">
        <v>138</v>
      </c>
      <c r="B14" s="117" t="s">
        <v>128</v>
      </c>
      <c r="C14" s="118">
        <v>4</v>
      </c>
      <c r="D14" s="119">
        <v>20000</v>
      </c>
      <c r="E14" s="120">
        <f t="shared" si="0"/>
        <v>80000</v>
      </c>
      <c r="F14" s="121" t="s">
        <v>139</v>
      </c>
    </row>
    <row r="15" spans="1:6" s="58" customFormat="1" ht="19.5" customHeight="1">
      <c r="A15" s="116" t="s">
        <v>140</v>
      </c>
      <c r="B15" s="117" t="s">
        <v>128</v>
      </c>
      <c r="C15" s="118">
        <v>2</v>
      </c>
      <c r="D15" s="119">
        <v>15000</v>
      </c>
      <c r="E15" s="120">
        <f t="shared" si="0"/>
        <v>30000</v>
      </c>
      <c r="F15" s="121" t="s">
        <v>139</v>
      </c>
    </row>
    <row r="16" spans="1:6" s="58" customFormat="1" ht="19.5" customHeight="1">
      <c r="A16" s="116" t="s">
        <v>141</v>
      </c>
      <c r="B16" s="117" t="s">
        <v>128</v>
      </c>
      <c r="C16" s="118">
        <v>1</v>
      </c>
      <c r="D16" s="119">
        <v>80000</v>
      </c>
      <c r="E16" s="120">
        <f t="shared" si="0"/>
        <v>80000</v>
      </c>
      <c r="F16" s="121" t="s">
        <v>142</v>
      </c>
    </row>
    <row r="17" spans="1:6" s="58" customFormat="1" ht="19.5" customHeight="1">
      <c r="A17" s="116" t="s">
        <v>143</v>
      </c>
      <c r="B17" s="117" t="s">
        <v>128</v>
      </c>
      <c r="C17" s="118">
        <v>4</v>
      </c>
      <c r="D17" s="119">
        <v>50000</v>
      </c>
      <c r="E17" s="120">
        <f t="shared" si="0"/>
        <v>200000</v>
      </c>
      <c r="F17" s="121" t="s">
        <v>142</v>
      </c>
    </row>
    <row r="18" spans="1:6" s="58" customFormat="1" ht="19.5" customHeight="1">
      <c r="A18" s="116" t="s">
        <v>143</v>
      </c>
      <c r="B18" s="117" t="s">
        <v>128</v>
      </c>
      <c r="C18" s="118">
        <v>2</v>
      </c>
      <c r="D18" s="119">
        <v>50000</v>
      </c>
      <c r="E18" s="120">
        <f t="shared" si="0"/>
        <v>100000</v>
      </c>
      <c r="F18" s="121" t="s">
        <v>144</v>
      </c>
    </row>
    <row r="19" spans="1:6" s="58" customFormat="1" ht="39.75" customHeight="1">
      <c r="A19" s="116" t="s">
        <v>145</v>
      </c>
      <c r="B19" s="117" t="s">
        <v>128</v>
      </c>
      <c r="C19" s="118">
        <v>2</v>
      </c>
      <c r="D19" s="119">
        <v>35000</v>
      </c>
      <c r="E19" s="120">
        <f t="shared" si="0"/>
        <v>70000</v>
      </c>
      <c r="F19" s="137" t="s">
        <v>146</v>
      </c>
    </row>
    <row r="20" spans="1:6" s="58" customFormat="1" ht="19.5" customHeight="1">
      <c r="A20" s="116" t="s">
        <v>147</v>
      </c>
      <c r="B20" s="117" t="s">
        <v>128</v>
      </c>
      <c r="C20" s="118">
        <v>1</v>
      </c>
      <c r="D20" s="119">
        <v>29900</v>
      </c>
      <c r="E20" s="120">
        <f t="shared" si="0"/>
        <v>29900</v>
      </c>
      <c r="F20" s="121" t="s">
        <v>148</v>
      </c>
    </row>
    <row r="21" spans="1:6" s="58" customFormat="1" ht="19.5" customHeight="1">
      <c r="A21" s="116" t="s">
        <v>149</v>
      </c>
      <c r="B21" s="117" t="s">
        <v>128</v>
      </c>
      <c r="C21" s="118">
        <v>2</v>
      </c>
      <c r="D21" s="119">
        <v>58500</v>
      </c>
      <c r="E21" s="120">
        <f t="shared" si="0"/>
        <v>117000</v>
      </c>
      <c r="F21" s="121" t="s">
        <v>150</v>
      </c>
    </row>
    <row r="22" spans="1:6" s="58" customFormat="1" ht="19.5" customHeight="1">
      <c r="A22" s="116" t="s">
        <v>151</v>
      </c>
      <c r="B22" s="117" t="s">
        <v>128</v>
      </c>
      <c r="C22" s="118">
        <v>1</v>
      </c>
      <c r="D22" s="119">
        <v>66000</v>
      </c>
      <c r="E22" s="120">
        <f>+D22*C22</f>
        <v>66000</v>
      </c>
      <c r="F22" s="121" t="s">
        <v>152</v>
      </c>
    </row>
    <row r="23" spans="1:6" s="58" customFormat="1" ht="19.5" customHeight="1">
      <c r="A23" s="138" t="s">
        <v>153</v>
      </c>
      <c r="B23" s="117" t="s">
        <v>154</v>
      </c>
      <c r="C23" s="117">
        <v>1</v>
      </c>
      <c r="D23" s="139">
        <v>35000</v>
      </c>
      <c r="E23" s="140">
        <f>+D23*C23</f>
        <v>35000</v>
      </c>
      <c r="F23" s="132"/>
    </row>
    <row r="24" spans="1:6" s="126" customFormat="1" ht="19.5" customHeight="1">
      <c r="A24" s="100" t="s">
        <v>155</v>
      </c>
      <c r="B24" s="117" t="s">
        <v>131</v>
      </c>
      <c r="C24" s="141">
        <v>10</v>
      </c>
      <c r="D24" s="123">
        <v>20000</v>
      </c>
      <c r="E24" s="142">
        <f>+C24*D24</f>
        <v>200000</v>
      </c>
      <c r="F24" s="132" t="s">
        <v>156</v>
      </c>
    </row>
    <row r="25" spans="1:6" s="126" customFormat="1" ht="19.5" customHeight="1">
      <c r="A25" s="100"/>
      <c r="B25" s="117"/>
      <c r="C25" s="141"/>
      <c r="D25" s="123"/>
      <c r="E25" s="142"/>
      <c r="F25" s="132"/>
    </row>
    <row r="26" spans="1:6" s="126" customFormat="1" ht="19.5" customHeight="1">
      <c r="A26" s="111" t="s">
        <v>116</v>
      </c>
      <c r="B26" s="141"/>
      <c r="C26" s="143"/>
      <c r="D26" s="144"/>
      <c r="E26" s="114">
        <f>SUM(E27:E43)</f>
        <v>1680500</v>
      </c>
      <c r="F26" s="145"/>
    </row>
    <row r="27" spans="1:6" s="58" customFormat="1" ht="19.5" customHeight="1">
      <c r="A27" s="116" t="s">
        <v>157</v>
      </c>
      <c r="B27" s="117" t="s">
        <v>128</v>
      </c>
      <c r="C27" s="118">
        <v>150</v>
      </c>
      <c r="D27" s="119">
        <v>1000</v>
      </c>
      <c r="E27" s="120">
        <f>+D27*C27</f>
        <v>150000</v>
      </c>
      <c r="F27" s="121"/>
    </row>
    <row r="28" spans="1:6" s="58" customFormat="1" ht="19.5" customHeight="1">
      <c r="A28" s="146" t="s">
        <v>158</v>
      </c>
      <c r="B28" s="117" t="s">
        <v>128</v>
      </c>
      <c r="C28" s="118">
        <v>100</v>
      </c>
      <c r="D28" s="119">
        <v>600</v>
      </c>
      <c r="E28" s="120">
        <f>+D28*C28</f>
        <v>60000</v>
      </c>
      <c r="F28" s="121" t="s">
        <v>159</v>
      </c>
    </row>
    <row r="29" spans="1:6" s="58" customFormat="1" ht="19.5" customHeight="1" thickBot="1">
      <c r="A29" s="147" t="s">
        <v>160</v>
      </c>
      <c r="B29" s="148" t="s">
        <v>128</v>
      </c>
      <c r="C29" s="149">
        <v>10</v>
      </c>
      <c r="D29" s="150">
        <v>7000</v>
      </c>
      <c r="E29" s="151">
        <f>+D29*C29</f>
        <v>70000</v>
      </c>
      <c r="F29" s="152" t="s">
        <v>161</v>
      </c>
    </row>
    <row r="30" spans="1:6" s="58" customFormat="1" ht="19.5" customHeight="1">
      <c r="A30" s="153"/>
      <c r="B30" s="57"/>
      <c r="C30" s="154"/>
      <c r="D30" s="155"/>
      <c r="E30" s="156"/>
      <c r="F30" s="157"/>
    </row>
    <row r="31" spans="1:6" s="58" customFormat="1" ht="19.5" customHeight="1">
      <c r="A31" s="153"/>
      <c r="B31" s="57"/>
      <c r="C31" s="154"/>
      <c r="D31" s="155"/>
      <c r="E31" s="156"/>
      <c r="F31" s="157"/>
    </row>
    <row r="32" spans="1:6" s="58" customFormat="1" ht="19.5" customHeight="1">
      <c r="A32" s="153"/>
      <c r="B32" s="57"/>
      <c r="C32" s="154"/>
      <c r="D32" s="155"/>
      <c r="E32" s="156"/>
      <c r="F32" s="157"/>
    </row>
    <row r="33" spans="1:6" s="58" customFormat="1" ht="19.5" customHeight="1">
      <c r="A33" s="153"/>
      <c r="B33" s="57"/>
      <c r="C33" s="154"/>
      <c r="D33" s="155"/>
      <c r="E33" s="156"/>
      <c r="F33" s="157"/>
    </row>
    <row r="34" spans="1:6" ht="18.75" customHeight="1">
      <c r="A34" s="244" t="s">
        <v>119</v>
      </c>
      <c r="B34" s="244"/>
      <c r="C34" s="244"/>
      <c r="D34" s="244"/>
      <c r="E34" s="244"/>
      <c r="F34" s="244"/>
    </row>
    <row r="35" spans="1:6" ht="18.75" customHeight="1">
      <c r="A35" s="245" t="s">
        <v>120</v>
      </c>
      <c r="B35" s="245"/>
      <c r="C35" s="245"/>
      <c r="D35" s="245"/>
      <c r="E35" s="245"/>
      <c r="F35" s="245"/>
    </row>
    <row r="36" spans="1:6" ht="18.75" customHeight="1">
      <c r="A36" s="248" t="s">
        <v>121</v>
      </c>
      <c r="B36" s="248"/>
      <c r="C36" s="248"/>
      <c r="D36" s="248"/>
      <c r="E36" s="248"/>
      <c r="F36" s="248"/>
    </row>
    <row r="37" spans="1:6" ht="11.25" customHeight="1" thickBot="1">
      <c r="A37" s="57"/>
      <c r="B37" s="57"/>
      <c r="C37" s="57"/>
      <c r="D37" s="57"/>
      <c r="E37" s="57"/>
      <c r="F37" s="57"/>
    </row>
    <row r="38" spans="1:6" s="110" customFormat="1" ht="19.5" customHeight="1">
      <c r="A38" s="105" t="s">
        <v>122</v>
      </c>
      <c r="B38" s="106" t="s">
        <v>123</v>
      </c>
      <c r="C38" s="107" t="s">
        <v>56</v>
      </c>
      <c r="D38" s="108" t="s">
        <v>124</v>
      </c>
      <c r="E38" s="108" t="s">
        <v>125</v>
      </c>
      <c r="F38" s="109" t="s">
        <v>126</v>
      </c>
    </row>
    <row r="39" spans="1:6" s="58" customFormat="1" ht="19.5" customHeight="1">
      <c r="A39" s="116" t="s">
        <v>162</v>
      </c>
      <c r="B39" s="117" t="s">
        <v>128</v>
      </c>
      <c r="C39" s="118">
        <v>1</v>
      </c>
      <c r="D39" s="119">
        <v>10500</v>
      </c>
      <c r="E39" s="120">
        <f>+D39*C39</f>
        <v>10500</v>
      </c>
      <c r="F39" s="121" t="s">
        <v>152</v>
      </c>
    </row>
    <row r="40" spans="1:6" s="58" customFormat="1" ht="19.5" customHeight="1">
      <c r="A40" s="138" t="s">
        <v>163</v>
      </c>
      <c r="B40" s="117" t="s">
        <v>154</v>
      </c>
      <c r="C40" s="117">
        <v>1</v>
      </c>
      <c r="D40" s="139">
        <v>300000</v>
      </c>
      <c r="E40" s="140">
        <f>+D40*C40</f>
        <v>300000</v>
      </c>
      <c r="F40" s="132" t="s">
        <v>164</v>
      </c>
    </row>
    <row r="41" spans="1:6" s="58" customFormat="1" ht="19.5" customHeight="1">
      <c r="A41" s="158" t="s">
        <v>165</v>
      </c>
      <c r="B41" s="117" t="s">
        <v>131</v>
      </c>
      <c r="C41" s="117">
        <v>1</v>
      </c>
      <c r="D41" s="139">
        <v>55000</v>
      </c>
      <c r="E41" s="159">
        <f>+C41*D41</f>
        <v>55000</v>
      </c>
      <c r="F41" s="121" t="s">
        <v>166</v>
      </c>
    </row>
    <row r="42" spans="1:6" s="58" customFormat="1" ht="19.5" customHeight="1">
      <c r="A42" s="158" t="s">
        <v>167</v>
      </c>
      <c r="B42" s="117" t="s">
        <v>131</v>
      </c>
      <c r="C42" s="117">
        <v>10</v>
      </c>
      <c r="D42" s="139">
        <v>100000</v>
      </c>
      <c r="E42" s="159">
        <f>+C42*D42</f>
        <v>1000000</v>
      </c>
      <c r="F42" s="121" t="s">
        <v>168</v>
      </c>
    </row>
    <row r="43" spans="1:6" s="58" customFormat="1" ht="38.25" customHeight="1">
      <c r="A43" s="94" t="s">
        <v>169</v>
      </c>
      <c r="B43" s="117" t="s">
        <v>170</v>
      </c>
      <c r="C43" s="117">
        <v>1</v>
      </c>
      <c r="D43" s="139">
        <v>35000</v>
      </c>
      <c r="E43" s="140">
        <f>D43*C43</f>
        <v>35000</v>
      </c>
      <c r="F43" s="160" t="s">
        <v>171</v>
      </c>
    </row>
    <row r="44" spans="1:6" s="58" customFormat="1" ht="19.5" customHeight="1">
      <c r="A44" s="138"/>
      <c r="B44" s="117"/>
      <c r="C44" s="117"/>
      <c r="D44" s="139"/>
      <c r="E44" s="140"/>
      <c r="F44" s="161"/>
    </row>
    <row r="45" spans="1:6" s="93" customFormat="1" ht="19.5" customHeight="1">
      <c r="A45" s="111" t="s">
        <v>172</v>
      </c>
      <c r="B45" s="141"/>
      <c r="C45" s="141"/>
      <c r="D45" s="162"/>
      <c r="E45" s="114">
        <f>SUM(E46:E47)</f>
        <v>200000</v>
      </c>
      <c r="F45" s="163"/>
    </row>
    <row r="46" spans="1:6" s="58" customFormat="1" ht="19.5" customHeight="1">
      <c r="A46" s="116" t="s">
        <v>173</v>
      </c>
      <c r="B46" s="117" t="s">
        <v>174</v>
      </c>
      <c r="C46" s="118">
        <v>1</v>
      </c>
      <c r="D46" s="119">
        <v>152600</v>
      </c>
      <c r="E46" s="120">
        <f>+D46*C46</f>
        <v>152600</v>
      </c>
      <c r="F46" s="121" t="s">
        <v>58</v>
      </c>
    </row>
    <row r="47" spans="1:6" s="58" customFormat="1" ht="19.5" customHeight="1">
      <c r="A47" s="116" t="s">
        <v>175</v>
      </c>
      <c r="B47" s="117" t="s">
        <v>174</v>
      </c>
      <c r="C47" s="118">
        <v>1</v>
      </c>
      <c r="D47" s="119">
        <v>47400</v>
      </c>
      <c r="E47" s="120">
        <f>+D47*C47</f>
        <v>47400</v>
      </c>
      <c r="F47" s="121" t="s">
        <v>59</v>
      </c>
    </row>
    <row r="48" spans="1:6" s="58" customFormat="1" ht="19.5" customHeight="1">
      <c r="A48" s="116"/>
      <c r="B48" s="117"/>
      <c r="C48" s="118"/>
      <c r="D48" s="119"/>
      <c r="E48" s="120"/>
      <c r="F48" s="121"/>
    </row>
    <row r="49" spans="1:6" s="126" customFormat="1" ht="19.5" customHeight="1">
      <c r="A49" s="111" t="s">
        <v>117</v>
      </c>
      <c r="B49" s="164"/>
      <c r="C49" s="165"/>
      <c r="D49" s="166"/>
      <c r="E49" s="114">
        <f>SUM(E50:E53)</f>
        <v>481000</v>
      </c>
      <c r="F49" s="145"/>
    </row>
    <row r="50" spans="1:6" s="58" customFormat="1" ht="19.5" customHeight="1">
      <c r="A50" s="116" t="s">
        <v>176</v>
      </c>
      <c r="B50" s="117" t="s">
        <v>128</v>
      </c>
      <c r="C50" s="118">
        <v>1</v>
      </c>
      <c r="D50" s="119">
        <v>50000</v>
      </c>
      <c r="E50" s="120">
        <f>+D50*C50</f>
        <v>50000</v>
      </c>
      <c r="F50" s="145" t="s">
        <v>177</v>
      </c>
    </row>
    <row r="51" spans="1:6" s="58" customFormat="1" ht="19.5" customHeight="1">
      <c r="A51" s="116" t="s">
        <v>178</v>
      </c>
      <c r="B51" s="117" t="s">
        <v>128</v>
      </c>
      <c r="C51" s="118">
        <v>1</v>
      </c>
      <c r="D51" s="119">
        <v>155000</v>
      </c>
      <c r="E51" s="120">
        <f>+D51*C51</f>
        <v>155000</v>
      </c>
      <c r="F51" s="145"/>
    </row>
    <row r="52" spans="1:6" s="58" customFormat="1" ht="19.5" customHeight="1">
      <c r="A52" s="116" t="s">
        <v>179</v>
      </c>
      <c r="B52" s="117" t="s">
        <v>128</v>
      </c>
      <c r="C52" s="118">
        <v>60</v>
      </c>
      <c r="D52" s="119">
        <v>1500</v>
      </c>
      <c r="E52" s="120">
        <f>+D52*C52</f>
        <v>90000</v>
      </c>
      <c r="F52" s="121"/>
    </row>
    <row r="53" spans="1:6" s="58" customFormat="1" ht="19.5" customHeight="1">
      <c r="A53" s="167" t="s">
        <v>180</v>
      </c>
      <c r="B53" s="168" t="s">
        <v>131</v>
      </c>
      <c r="C53" s="168">
        <v>1</v>
      </c>
      <c r="D53" s="169">
        <v>186000</v>
      </c>
      <c r="E53" s="170">
        <f>+C53*D53</f>
        <v>186000</v>
      </c>
      <c r="F53" s="171" t="s">
        <v>181</v>
      </c>
    </row>
    <row r="54" spans="1:6" s="126" customFormat="1" ht="21.75" thickBot="1">
      <c r="A54" s="15" t="s">
        <v>182</v>
      </c>
      <c r="B54" s="14"/>
      <c r="C54" s="14"/>
      <c r="D54" s="13"/>
      <c r="E54" s="172">
        <f>SUM(E49,E45,E26,E12,E6)</f>
        <v>6893400</v>
      </c>
      <c r="F54" s="173"/>
    </row>
    <row r="55" spans="1:6" s="58" customFormat="1" ht="19.5" customHeight="1">
      <c r="A55" s="174"/>
      <c r="B55" s="57"/>
      <c r="C55" s="175"/>
      <c r="D55" s="176"/>
      <c r="E55" s="177"/>
      <c r="F55" s="178"/>
    </row>
    <row r="56" spans="1:6" s="58" customFormat="1" ht="19.5" customHeight="1">
      <c r="A56" s="174"/>
      <c r="B56" s="57"/>
      <c r="C56" s="57"/>
      <c r="D56" s="176"/>
      <c r="E56" s="177"/>
      <c r="F56" s="179"/>
    </row>
    <row r="57" spans="1:6" s="58" customFormat="1" ht="19.5" customHeight="1">
      <c r="A57" s="126"/>
      <c r="B57" s="57"/>
      <c r="C57" s="57"/>
      <c r="D57" s="176"/>
      <c r="E57" s="177"/>
      <c r="F57" s="12"/>
    </row>
    <row r="58" spans="1:6" s="58" customFormat="1" ht="19.5" customHeight="1">
      <c r="A58" s="180"/>
      <c r="B58" s="57"/>
      <c r="C58" s="57"/>
      <c r="D58" s="176"/>
      <c r="E58" s="177"/>
      <c r="F58" s="181"/>
    </row>
    <row r="59" spans="1:6" s="58" customFormat="1" ht="19.5" customHeight="1">
      <c r="A59" s="180"/>
      <c r="B59" s="57"/>
      <c r="C59" s="57"/>
      <c r="D59" s="176"/>
      <c r="E59" s="177"/>
      <c r="F59" s="181"/>
    </row>
    <row r="60" spans="1:6" s="58" customFormat="1" ht="19.5" customHeight="1">
      <c r="A60" s="182"/>
      <c r="B60" s="57"/>
      <c r="C60" s="57"/>
      <c r="D60" s="176"/>
      <c r="E60" s="177"/>
      <c r="F60" s="181"/>
    </row>
    <row r="61" spans="1:6" s="58" customFormat="1" ht="19.5" customHeight="1">
      <c r="A61" s="180"/>
      <c r="B61" s="57"/>
      <c r="C61" s="57"/>
      <c r="D61" s="176"/>
      <c r="E61" s="177"/>
      <c r="F61" s="181"/>
    </row>
    <row r="70" spans="2:6" s="58" customFormat="1" ht="19.5" customHeight="1">
      <c r="B70" s="57"/>
      <c r="C70" s="57"/>
      <c r="D70" s="176"/>
      <c r="E70" s="185"/>
      <c r="F70" s="11"/>
    </row>
    <row r="71" spans="1:6" s="58" customFormat="1" ht="19.5" customHeight="1">
      <c r="A71" s="9"/>
      <c r="B71" s="10"/>
      <c r="C71" s="9"/>
      <c r="D71" s="8"/>
      <c r="E71" s="186"/>
      <c r="F71" s="187"/>
    </row>
    <row r="72" spans="2:6" s="58" customFormat="1" ht="19.5" customHeight="1">
      <c r="B72" s="57"/>
      <c r="C72" s="57"/>
      <c r="D72" s="176"/>
      <c r="E72" s="177"/>
      <c r="F72" s="188"/>
    </row>
    <row r="73" spans="2:6" s="58" customFormat="1" ht="19.5" customHeight="1">
      <c r="B73" s="57"/>
      <c r="C73" s="57"/>
      <c r="D73" s="176"/>
      <c r="E73" s="177"/>
      <c r="F73" s="188"/>
    </row>
    <row r="74" spans="2:6" s="58" customFormat="1" ht="19.5" customHeight="1">
      <c r="B74" s="57"/>
      <c r="C74" s="57"/>
      <c r="D74" s="176"/>
      <c r="E74" s="177"/>
      <c r="F74" s="188"/>
    </row>
    <row r="75" spans="2:6" s="58" customFormat="1" ht="19.5" customHeight="1">
      <c r="B75" s="57"/>
      <c r="C75" s="57"/>
      <c r="D75" s="176"/>
      <c r="E75" s="177"/>
      <c r="F75" s="188"/>
    </row>
    <row r="76" spans="2:6" s="58" customFormat="1" ht="19.5" customHeight="1">
      <c r="B76" s="57"/>
      <c r="C76" s="57"/>
      <c r="D76" s="176"/>
      <c r="E76" s="177"/>
      <c r="F76" s="188"/>
    </row>
    <row r="77" spans="2:6" s="58" customFormat="1" ht="19.5" customHeight="1">
      <c r="B77" s="57"/>
      <c r="C77" s="57"/>
      <c r="D77" s="176"/>
      <c r="E77" s="177"/>
      <c r="F77" s="188"/>
    </row>
    <row r="78" spans="2:6" s="58" customFormat="1" ht="19.5" customHeight="1">
      <c r="B78" s="57"/>
      <c r="C78" s="57"/>
      <c r="D78" s="176"/>
      <c r="E78" s="177"/>
      <c r="F78" s="188"/>
    </row>
    <row r="79" spans="2:6" s="58" customFormat="1" ht="19.5" customHeight="1">
      <c r="B79" s="57"/>
      <c r="C79" s="57"/>
      <c r="D79" s="176"/>
      <c r="E79" s="177"/>
      <c r="F79" s="188"/>
    </row>
    <row r="80" spans="2:6" s="58" customFormat="1" ht="19.5" customHeight="1">
      <c r="B80" s="57"/>
      <c r="C80" s="57"/>
      <c r="D80" s="176"/>
      <c r="E80" s="177"/>
      <c r="F80" s="188"/>
    </row>
    <row r="81" spans="2:6" s="58" customFormat="1" ht="19.5" customHeight="1">
      <c r="B81" s="57"/>
      <c r="C81" s="57"/>
      <c r="D81" s="176"/>
      <c r="E81" s="177"/>
      <c r="F81" s="188"/>
    </row>
    <row r="82" spans="2:6" s="58" customFormat="1" ht="19.5" customHeight="1">
      <c r="B82" s="57"/>
      <c r="C82" s="57"/>
      <c r="D82" s="176"/>
      <c r="E82" s="177"/>
      <c r="F82" s="188"/>
    </row>
  </sheetData>
  <sheetProtection/>
  <mergeCells count="6">
    <mergeCell ref="A36:F36"/>
    <mergeCell ref="A1:F1"/>
    <mergeCell ref="A2:F2"/>
    <mergeCell ref="A3:F3"/>
    <mergeCell ref="A35:F35"/>
    <mergeCell ref="A34:F34"/>
  </mergeCells>
  <printOptions/>
  <pageMargins left="0.53" right="0.2" top="1" bottom="0.81" header="0.5" footer="0.71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C29" sqref="C29"/>
    </sheetView>
  </sheetViews>
  <sheetFormatPr defaultColWidth="9.00390625" defaultRowHeight="16.5"/>
  <cols>
    <col min="1" max="1" width="27.375" style="133" customWidth="1"/>
    <col min="2" max="2" width="18.50390625" style="221" bestFit="1" customWidth="1"/>
    <col min="3" max="3" width="12.50390625" style="223" customWidth="1"/>
    <col min="4" max="4" width="18.25390625" style="221" bestFit="1" customWidth="1"/>
    <col min="5" max="5" width="10.75390625" style="222" customWidth="1"/>
    <col min="6" max="16384" width="9.00390625" style="133" customWidth="1"/>
  </cols>
  <sheetData>
    <row r="1" spans="1:5" ht="32.25">
      <c r="A1" s="251" t="s">
        <v>183</v>
      </c>
      <c r="B1" s="251"/>
      <c r="C1" s="251"/>
      <c r="D1" s="251"/>
      <c r="E1" s="251"/>
    </row>
    <row r="2" spans="1:5" ht="26.25" thickBot="1">
      <c r="A2" s="252" t="s">
        <v>215</v>
      </c>
      <c r="B2" s="252"/>
      <c r="C2" s="252"/>
      <c r="D2" s="252"/>
      <c r="E2" s="252"/>
    </row>
    <row r="3" spans="1:5" s="193" customFormat="1" ht="24.75" customHeight="1" thickBot="1">
      <c r="A3" s="194" t="s">
        <v>216</v>
      </c>
      <c r="B3" s="211" t="s">
        <v>245</v>
      </c>
      <c r="C3" s="212" t="s">
        <v>218</v>
      </c>
      <c r="D3" s="211" t="s">
        <v>217</v>
      </c>
      <c r="E3" s="212" t="s">
        <v>218</v>
      </c>
    </row>
    <row r="4" spans="1:5" ht="24.75" customHeight="1">
      <c r="A4" s="197" t="s">
        <v>219</v>
      </c>
      <c r="B4" s="213">
        <f>SUM(B5:B10)</f>
        <v>291720492</v>
      </c>
      <c r="C4" s="214">
        <f>+B4/B20</f>
        <v>0.3298302369279366</v>
      </c>
      <c r="D4" s="213">
        <f>SUM(D5:D10)</f>
        <v>279056421</v>
      </c>
      <c r="E4" s="214">
        <f>+D4/D20</f>
        <v>0.32493081426757203</v>
      </c>
    </row>
    <row r="5" spans="1:5" ht="24.75" customHeight="1">
      <c r="A5" s="199" t="s">
        <v>220</v>
      </c>
      <c r="B5" s="119">
        <v>110000</v>
      </c>
      <c r="C5" s="214">
        <f>+B5/B20</f>
        <v>0.00012437016615916385</v>
      </c>
      <c r="D5" s="119">
        <v>110000</v>
      </c>
      <c r="E5" s="214">
        <f>+D5/D20</f>
        <v>0.00012808302149561692</v>
      </c>
    </row>
    <row r="6" spans="1:5" ht="24.75" customHeight="1">
      <c r="A6" s="199" t="s">
        <v>221</v>
      </c>
      <c r="B6" s="119">
        <v>29226223</v>
      </c>
      <c r="C6" s="214">
        <f>+B6/B20</f>
        <v>0.033044274642861596</v>
      </c>
      <c r="D6" s="119">
        <v>26879001</v>
      </c>
      <c r="E6" s="214">
        <f>+D6/D20</f>
        <v>0.03129766966239735</v>
      </c>
    </row>
    <row r="7" spans="1:5" ht="24.75" customHeight="1">
      <c r="A7" s="199" t="s">
        <v>222</v>
      </c>
      <c r="B7" s="119">
        <v>250230272</v>
      </c>
      <c r="C7" s="214">
        <f>+B7/B20</f>
        <v>0.282919822788116</v>
      </c>
      <c r="D7" s="119">
        <v>249734497</v>
      </c>
      <c r="E7" s="214">
        <f>+D7/D20</f>
        <v>0.2907886267949825</v>
      </c>
    </row>
    <row r="8" spans="1:5" ht="24.75" customHeight="1">
      <c r="A8" s="199" t="s">
        <v>223</v>
      </c>
      <c r="B8" s="119">
        <v>962376</v>
      </c>
      <c r="C8" s="214">
        <f>+B8/B20</f>
        <v>0.001088098754796286</v>
      </c>
      <c r="D8" s="119">
        <v>897106</v>
      </c>
      <c r="E8" s="214">
        <f>+D8/D20</f>
        <v>0.0010445822461986082</v>
      </c>
    </row>
    <row r="9" spans="1:5" ht="24.75" customHeight="1">
      <c r="A9" s="199" t="s">
        <v>224</v>
      </c>
      <c r="B9" s="119">
        <f>201965+10927656</f>
        <v>11129621</v>
      </c>
      <c r="C9" s="214">
        <f>+B9/B20</f>
        <v>0.01258357102780472</v>
      </c>
      <c r="D9" s="119">
        <v>1386817</v>
      </c>
      <c r="E9" s="214">
        <f>+D9/D20</f>
        <v>0.0016147973783771543</v>
      </c>
    </row>
    <row r="10" spans="1:5" ht="24.75" customHeight="1">
      <c r="A10" s="199" t="s">
        <v>225</v>
      </c>
      <c r="B10" s="119">
        <v>62000</v>
      </c>
      <c r="C10" s="214">
        <f>+B10/B20</f>
        <v>7.009954819880144E-05</v>
      </c>
      <c r="D10" s="119">
        <v>49000</v>
      </c>
      <c r="E10" s="214">
        <f>+D10/D20</f>
        <v>5.7055164120774806E-05</v>
      </c>
    </row>
    <row r="11" spans="1:5" ht="24.75" customHeight="1">
      <c r="A11" s="197" t="s">
        <v>226</v>
      </c>
      <c r="B11" s="213">
        <f>SUM(B12:B19)</f>
        <v>592735993</v>
      </c>
      <c r="C11" s="214">
        <f>+B11/B20</f>
        <v>0.6701697630720634</v>
      </c>
      <c r="D11" s="213">
        <f>SUM(D12:D19)</f>
        <v>579761545</v>
      </c>
      <c r="E11" s="214">
        <f>+D11/D20</f>
        <v>0.6750691857324279</v>
      </c>
    </row>
    <row r="12" spans="1:5" ht="24.75" customHeight="1">
      <c r="A12" s="199" t="s">
        <v>227</v>
      </c>
      <c r="B12" s="119">
        <v>32523053</v>
      </c>
      <c r="C12" s="214">
        <f>+B12/B20</f>
        <v>0.03677179550557538</v>
      </c>
      <c r="D12" s="119">
        <v>32523053</v>
      </c>
      <c r="E12" s="214">
        <f>+D12/D20</f>
        <v>0.03786955360456444</v>
      </c>
    </row>
    <row r="13" spans="1:5" ht="24.75" customHeight="1">
      <c r="A13" s="199" t="s">
        <v>228</v>
      </c>
      <c r="B13" s="119">
        <v>25728992</v>
      </c>
      <c r="C13" s="214">
        <f>+B13/B20</f>
        <v>0.029090172819525428</v>
      </c>
      <c r="D13" s="119">
        <v>25728992</v>
      </c>
      <c r="E13" s="214">
        <f>+D13/D20</f>
        <v>0.02995860941269596</v>
      </c>
    </row>
    <row r="14" spans="1:5" ht="24.75" customHeight="1">
      <c r="A14" s="199" t="s">
        <v>229</v>
      </c>
      <c r="B14" s="119">
        <v>310154373</v>
      </c>
      <c r="C14" s="214">
        <f>+B14/B20</f>
        <v>0.3506722809545571</v>
      </c>
      <c r="D14" s="119">
        <v>310154373</v>
      </c>
      <c r="E14" s="214">
        <f>+D14/D20</f>
        <v>0.3611409929447144</v>
      </c>
    </row>
    <row r="15" spans="1:5" ht="24.75" customHeight="1">
      <c r="A15" s="199" t="s">
        <v>230</v>
      </c>
      <c r="B15" s="119">
        <v>64594427</v>
      </c>
      <c r="C15" s="214">
        <f>+B15/B20</f>
        <v>0.07303290562678162</v>
      </c>
      <c r="D15" s="119">
        <v>60196427</v>
      </c>
      <c r="E15" s="214">
        <f>+D15/D20</f>
        <v>0.07009218412182122</v>
      </c>
    </row>
    <row r="16" spans="1:5" ht="24.75" customHeight="1">
      <c r="A16" s="199" t="s">
        <v>231</v>
      </c>
      <c r="B16" s="119">
        <v>59235346</v>
      </c>
      <c r="C16" s="214">
        <f>+B16/B20</f>
        <v>0.06697372567741419</v>
      </c>
      <c r="D16" s="119">
        <v>57243502</v>
      </c>
      <c r="E16" s="214">
        <f>+D16/D20</f>
        <v>0.066653824519549</v>
      </c>
    </row>
    <row r="17" spans="1:5" ht="24.75" customHeight="1">
      <c r="A17" s="199" t="s">
        <v>232</v>
      </c>
      <c r="B17" s="119">
        <v>4406535</v>
      </c>
      <c r="C17" s="214">
        <f>+B17/B20</f>
        <v>0.004982195364874282</v>
      </c>
      <c r="D17" s="119">
        <v>4290131</v>
      </c>
      <c r="E17" s="214">
        <f>+D17/D20</f>
        <v>0.00499539037356375</v>
      </c>
    </row>
    <row r="18" spans="1:5" ht="24.75" customHeight="1">
      <c r="A18" s="199" t="s">
        <v>233</v>
      </c>
      <c r="B18" s="119">
        <v>5742154</v>
      </c>
      <c r="C18" s="214">
        <f>+B18/B20</f>
        <v>0.0064922967917409756</v>
      </c>
      <c r="D18" s="119">
        <v>4919404</v>
      </c>
      <c r="E18" s="214">
        <f>+D18/D20</f>
        <v>0.0057281102570693075</v>
      </c>
    </row>
    <row r="19" spans="1:5" ht="24.75" customHeight="1">
      <c r="A19" s="199" t="s">
        <v>234</v>
      </c>
      <c r="B19" s="119">
        <v>90351113</v>
      </c>
      <c r="C19" s="214">
        <f>+B19/B20</f>
        <v>0.10215439033159443</v>
      </c>
      <c r="D19" s="119">
        <v>84705663</v>
      </c>
      <c r="E19" s="214">
        <f>+D19/D20</f>
        <v>0.09863052049844984</v>
      </c>
    </row>
    <row r="20" spans="1:5" ht="24.75" customHeight="1" thickBot="1">
      <c r="A20" s="215" t="s">
        <v>235</v>
      </c>
      <c r="B20" s="216">
        <f>SUM(B11,B4)</f>
        <v>884456485</v>
      </c>
      <c r="C20" s="217">
        <f>+C4+C11</f>
        <v>1</v>
      </c>
      <c r="D20" s="216">
        <f>SUM(D11,D4)</f>
        <v>858817966</v>
      </c>
      <c r="E20" s="217">
        <f>+E4+E11</f>
        <v>1</v>
      </c>
    </row>
    <row r="21" spans="1:5" ht="24.75" customHeight="1" thickTop="1">
      <c r="A21" s="197" t="s">
        <v>236</v>
      </c>
      <c r="B21" s="213">
        <f>SUM(B22:B24)</f>
        <v>27505143</v>
      </c>
      <c r="C21" s="214">
        <f>+B21/B20</f>
        <v>0.031098356410377836</v>
      </c>
      <c r="D21" s="213">
        <f>SUM(D22:D24)</f>
        <v>27191697</v>
      </c>
      <c r="E21" s="214">
        <f>+D21/D20</f>
        <v>0.031661770103211834</v>
      </c>
    </row>
    <row r="22" spans="1:5" ht="24.75" customHeight="1">
      <c r="A22" s="199" t="s">
        <v>237</v>
      </c>
      <c r="B22" s="119">
        <v>3388053</v>
      </c>
      <c r="C22" s="214">
        <f>+B22/B20</f>
        <v>0.0038306610415095774</v>
      </c>
      <c r="D22" s="119">
        <v>5469726</v>
      </c>
      <c r="E22" s="214">
        <f>+D22/D20</f>
        <v>0.006368900298483043</v>
      </c>
    </row>
    <row r="23" spans="1:5" ht="24.75" customHeight="1">
      <c r="A23" s="199" t="s">
        <v>238</v>
      </c>
      <c r="B23" s="119">
        <v>7316116</v>
      </c>
      <c r="C23" s="214">
        <f>+B23/B20</f>
        <v>0.008271877841451974</v>
      </c>
      <c r="D23" s="119">
        <v>8770050</v>
      </c>
      <c r="E23" s="214">
        <f>+D23/D20</f>
        <v>0.010211768206069411</v>
      </c>
    </row>
    <row r="24" spans="1:5" ht="24.75" customHeight="1">
      <c r="A24" s="199" t="s">
        <v>239</v>
      </c>
      <c r="B24" s="119">
        <v>16800974</v>
      </c>
      <c r="C24" s="214">
        <f>+B24/B20</f>
        <v>0.018995817527416286</v>
      </c>
      <c r="D24" s="119">
        <v>12951921</v>
      </c>
      <c r="E24" s="214">
        <f>+D24/D20</f>
        <v>0.015081101598659384</v>
      </c>
    </row>
    <row r="25" spans="1:5" ht="24.75" customHeight="1">
      <c r="A25" s="197" t="s">
        <v>240</v>
      </c>
      <c r="B25" s="213">
        <f>SUM(B26)</f>
        <v>1387344</v>
      </c>
      <c r="C25" s="214">
        <f>+B25/B20</f>
        <v>0.0015685836709083546</v>
      </c>
      <c r="D25" s="213">
        <f>SUM(D26)</f>
        <v>1097608</v>
      </c>
      <c r="E25" s="214">
        <f>+D25/D20</f>
        <v>0.0012780449914341918</v>
      </c>
    </row>
    <row r="26" spans="1:5" ht="24.75" customHeight="1">
      <c r="A26" s="199" t="s">
        <v>241</v>
      </c>
      <c r="B26" s="119">
        <v>1387344</v>
      </c>
      <c r="C26" s="214">
        <f>+B26/B20</f>
        <v>0.0015685836709083546</v>
      </c>
      <c r="D26" s="119">
        <v>1097608</v>
      </c>
      <c r="E26" s="214">
        <f>+D26/D20</f>
        <v>0.0012780449914341918</v>
      </c>
    </row>
    <row r="27" spans="1:5" ht="24.75" customHeight="1">
      <c r="A27" s="197" t="s">
        <v>242</v>
      </c>
      <c r="B27" s="213">
        <f>819601005+10927656</f>
        <v>830528661</v>
      </c>
      <c r="C27" s="214">
        <f>+B27/B20</f>
        <v>0.9390271597137987</v>
      </c>
      <c r="D27" s="213">
        <f>786787028+10861823</f>
        <v>797648851</v>
      </c>
      <c r="E27" s="214">
        <f>+D27/D20</f>
        <v>0.9287752266235194</v>
      </c>
    </row>
    <row r="28" spans="1:5" ht="24.75" customHeight="1">
      <c r="A28" s="197" t="s">
        <v>243</v>
      </c>
      <c r="B28" s="213">
        <v>25035337</v>
      </c>
      <c r="C28" s="214">
        <f>+B28/B20</f>
        <v>0.02830590020491511</v>
      </c>
      <c r="D28" s="213">
        <v>32879810</v>
      </c>
      <c r="E28" s="214">
        <f>+D28/D20</f>
        <v>0.03828495828183455</v>
      </c>
    </row>
    <row r="29" spans="1:5" ht="24.75" customHeight="1" thickBot="1">
      <c r="A29" s="218" t="s">
        <v>244</v>
      </c>
      <c r="B29" s="219">
        <f>SUM(B21,B25,B27:B28)</f>
        <v>884456485</v>
      </c>
      <c r="C29" s="220">
        <f>+C21+C25+C27+C28</f>
        <v>1</v>
      </c>
      <c r="D29" s="219">
        <f>SUM(D21,D25,D27:D28)</f>
        <v>858817966</v>
      </c>
      <c r="E29" s="220">
        <f>+E21+E25+E27+E28</f>
        <v>1</v>
      </c>
    </row>
    <row r="30" ht="16.5">
      <c r="C30" s="222"/>
    </row>
  </sheetData>
  <sheetProtection/>
  <mergeCells count="2">
    <mergeCell ref="A1:E1"/>
    <mergeCell ref="A2:E2"/>
  </mergeCells>
  <printOptions/>
  <pageMargins left="0.75" right="0.17" top="0.76" bottom="0.3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C21" sqref="C21"/>
    </sheetView>
  </sheetViews>
  <sheetFormatPr defaultColWidth="9.00390625" defaultRowHeight="16.5"/>
  <cols>
    <col min="1" max="1" width="25.125" style="19" customWidth="1"/>
    <col min="2" max="2" width="16.625" style="184" customWidth="1"/>
    <col min="3" max="3" width="12.375" style="26" customWidth="1"/>
    <col min="4" max="4" width="15.875" style="184" bestFit="1" customWidth="1"/>
    <col min="5" max="5" width="15.125" style="26" customWidth="1"/>
    <col min="6" max="16384" width="9.00390625" style="19" customWidth="1"/>
  </cols>
  <sheetData>
    <row r="1" spans="1:5" s="133" customFormat="1" ht="32.25">
      <c r="A1" s="251" t="s">
        <v>183</v>
      </c>
      <c r="B1" s="251"/>
      <c r="C1" s="251"/>
      <c r="D1" s="251"/>
      <c r="E1" s="251"/>
    </row>
    <row r="2" spans="1:5" s="133" customFormat="1" ht="25.5">
      <c r="A2" s="252" t="s">
        <v>246</v>
      </c>
      <c r="B2" s="252"/>
      <c r="C2" s="252"/>
      <c r="D2" s="252"/>
      <c r="E2" s="252"/>
    </row>
    <row r="3" spans="1:5" s="133" customFormat="1" ht="26.25" thickBot="1">
      <c r="A3" s="190"/>
      <c r="B3" s="190"/>
      <c r="C3" s="190"/>
      <c r="D3" s="190"/>
      <c r="E3" s="133" t="s">
        <v>247</v>
      </c>
    </row>
    <row r="4" spans="1:5" s="193" customFormat="1" ht="30" customHeight="1">
      <c r="A4" s="224" t="s">
        <v>248</v>
      </c>
      <c r="B4" s="225" t="s">
        <v>264</v>
      </c>
      <c r="C4" s="226" t="s">
        <v>249</v>
      </c>
      <c r="D4" s="225" t="s">
        <v>188</v>
      </c>
      <c r="E4" s="226" t="s">
        <v>249</v>
      </c>
    </row>
    <row r="5" spans="1:5" s="133" customFormat="1" ht="30" customHeight="1">
      <c r="A5" s="199" t="s">
        <v>250</v>
      </c>
      <c r="B5" s="119"/>
      <c r="C5" s="227"/>
      <c r="D5" s="119"/>
      <c r="E5" s="227"/>
    </row>
    <row r="6" spans="1:5" s="133" customFormat="1" ht="30" customHeight="1">
      <c r="A6" s="199" t="s">
        <v>251</v>
      </c>
      <c r="B6" s="119">
        <v>157555100</v>
      </c>
      <c r="C6" s="214">
        <f>+B6/B10</f>
        <v>0.9520255387161691</v>
      </c>
      <c r="D6" s="119">
        <v>164070652</v>
      </c>
      <c r="E6" s="214">
        <f>+D6/D10</f>
        <v>0.9383908074876575</v>
      </c>
    </row>
    <row r="7" spans="1:5" s="133" customFormat="1" ht="30" customHeight="1">
      <c r="A7" s="199" t="s">
        <v>252</v>
      </c>
      <c r="B7" s="119">
        <v>2779713</v>
      </c>
      <c r="C7" s="214">
        <f>+B7/B10</f>
        <v>0.016796395459755593</v>
      </c>
      <c r="D7" s="119">
        <v>4248442</v>
      </c>
      <c r="E7" s="214">
        <f>+D7/D10</f>
        <v>0.0242986717633357</v>
      </c>
    </row>
    <row r="8" spans="1:5" s="133" customFormat="1" ht="30" customHeight="1">
      <c r="A8" s="199" t="s">
        <v>253</v>
      </c>
      <c r="B8" s="119">
        <v>1907316</v>
      </c>
      <c r="C8" s="214">
        <f>+B8/B10</f>
        <v>0.011524942971709381</v>
      </c>
      <c r="D8" s="119">
        <v>2016609</v>
      </c>
      <c r="E8" s="214">
        <f>+D8/D10</f>
        <v>0.01153385645043257</v>
      </c>
    </row>
    <row r="9" spans="1:5" s="133" customFormat="1" ht="30" customHeight="1">
      <c r="A9" s="199" t="s">
        <v>254</v>
      </c>
      <c r="B9" s="119">
        <v>3252486</v>
      </c>
      <c r="C9" s="214">
        <f>+B9/B10</f>
        <v>0.019653122852365923</v>
      </c>
      <c r="D9" s="119">
        <v>4506858</v>
      </c>
      <c r="E9" s="214">
        <f>+D9/D10</f>
        <v>0.025776664298574305</v>
      </c>
    </row>
    <row r="10" spans="1:5" s="196" customFormat="1" ht="30" customHeight="1">
      <c r="A10" s="197" t="s">
        <v>255</v>
      </c>
      <c r="B10" s="213">
        <f>SUM(B6:B9)</f>
        <v>165494615</v>
      </c>
      <c r="C10" s="228">
        <f>+B10/B10</f>
        <v>1</v>
      </c>
      <c r="D10" s="213">
        <f>SUM(D6:D9)</f>
        <v>174842561</v>
      </c>
      <c r="E10" s="228">
        <f>+D10/D10</f>
        <v>1</v>
      </c>
    </row>
    <row r="11" spans="1:5" s="133" customFormat="1" ht="30" customHeight="1">
      <c r="A11" s="199" t="s">
        <v>256</v>
      </c>
      <c r="B11" s="119"/>
      <c r="C11" s="214"/>
      <c r="D11" s="119"/>
      <c r="E11" s="214"/>
    </row>
    <row r="12" spans="1:5" s="133" customFormat="1" ht="30" customHeight="1">
      <c r="A12" s="199" t="s">
        <v>257</v>
      </c>
      <c r="B12" s="119">
        <v>1865535</v>
      </c>
      <c r="C12" s="214">
        <f>+B12/B10</f>
        <v>0.011272481584974835</v>
      </c>
      <c r="D12" s="119">
        <v>2201865</v>
      </c>
      <c r="E12" s="214">
        <f>+D12/D10</f>
        <v>0.012593415398439514</v>
      </c>
    </row>
    <row r="13" spans="1:5" s="133" customFormat="1" ht="30" customHeight="1">
      <c r="A13" s="199" t="s">
        <v>258</v>
      </c>
      <c r="B13" s="119">
        <v>35283110</v>
      </c>
      <c r="C13" s="214">
        <f>+B13/B10</f>
        <v>0.21319793396298725</v>
      </c>
      <c r="D13" s="119">
        <v>34894862</v>
      </c>
      <c r="E13" s="214">
        <f>+D13/D10</f>
        <v>0.19957876274758982</v>
      </c>
    </row>
    <row r="14" spans="1:5" s="133" customFormat="1" ht="30" customHeight="1">
      <c r="A14" s="199" t="s">
        <v>259</v>
      </c>
      <c r="B14" s="119">
        <v>94564375</v>
      </c>
      <c r="C14" s="214">
        <f>+B14/B10</f>
        <v>0.5714045438880292</v>
      </c>
      <c r="D14" s="119">
        <v>96245644</v>
      </c>
      <c r="E14" s="214">
        <f>+D14/D10</f>
        <v>0.550470339999195</v>
      </c>
    </row>
    <row r="15" spans="1:5" s="133" customFormat="1" ht="30" customHeight="1">
      <c r="A15" s="199" t="s">
        <v>260</v>
      </c>
      <c r="B15" s="119">
        <v>7987108</v>
      </c>
      <c r="C15" s="214">
        <f>+B15/B10</f>
        <v>0.04826204163803154</v>
      </c>
      <c r="D15" s="119">
        <v>8364995</v>
      </c>
      <c r="E15" s="214">
        <f>+D15/D10</f>
        <v>0.04784301346398146</v>
      </c>
    </row>
    <row r="16" spans="1:5" s="133" customFormat="1" ht="30" customHeight="1">
      <c r="A16" s="199" t="s">
        <v>261</v>
      </c>
      <c r="B16" s="119">
        <v>759150</v>
      </c>
      <c r="C16" s="214">
        <f>+B16/B10</f>
        <v>0.004587158319320541</v>
      </c>
      <c r="D16" s="119">
        <v>255385</v>
      </c>
      <c r="E16" s="214">
        <f>+D16/D10</f>
        <v>0.0014606569392449015</v>
      </c>
    </row>
    <row r="17" spans="1:5" s="196" customFormat="1" ht="30" customHeight="1">
      <c r="A17" s="197" t="s">
        <v>262</v>
      </c>
      <c r="B17" s="213">
        <f>SUM(B12:B16)</f>
        <v>140459278</v>
      </c>
      <c r="C17" s="228">
        <f>+B17/B10</f>
        <v>0.8487241593933434</v>
      </c>
      <c r="D17" s="213">
        <f>SUM(D12:D16)</f>
        <v>141962751</v>
      </c>
      <c r="E17" s="228">
        <f>+D17/D10</f>
        <v>0.8119461885484507</v>
      </c>
    </row>
    <row r="18" spans="1:5" s="196" customFormat="1" ht="30" customHeight="1" thickBot="1">
      <c r="A18" s="229" t="s">
        <v>263</v>
      </c>
      <c r="B18" s="219">
        <f>+B10-B17</f>
        <v>25035337</v>
      </c>
      <c r="C18" s="230">
        <f>+B18/B10</f>
        <v>0.1512758406066566</v>
      </c>
      <c r="D18" s="219">
        <f>+D10-D17</f>
        <v>32879810</v>
      </c>
      <c r="E18" s="230">
        <f>+D18/D10</f>
        <v>0.18805381145154926</v>
      </c>
    </row>
  </sheetData>
  <sheetProtection/>
  <mergeCells count="2">
    <mergeCell ref="A1:E1"/>
    <mergeCell ref="A2:E2"/>
  </mergeCells>
  <printOptions/>
  <pageMargins left="0.93" right="0.31" top="0.97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A4" sqref="A4"/>
    </sheetView>
  </sheetViews>
  <sheetFormatPr defaultColWidth="9.00390625" defaultRowHeight="16.5"/>
  <cols>
    <col min="1" max="1" width="36.375" style="19" customWidth="1"/>
    <col min="2" max="2" width="19.75390625" style="210" customWidth="1"/>
    <col min="3" max="3" width="20.75390625" style="210" bestFit="1" customWidth="1"/>
    <col min="4" max="16384" width="9.00390625" style="19" customWidth="1"/>
  </cols>
  <sheetData>
    <row r="1" spans="1:3" s="189" customFormat="1" ht="27.75">
      <c r="A1" s="253" t="s">
        <v>183</v>
      </c>
      <c r="B1" s="253"/>
      <c r="C1" s="253"/>
    </row>
    <row r="2" spans="1:5" s="133" customFormat="1" ht="25.5">
      <c r="A2" s="254" t="s">
        <v>184</v>
      </c>
      <c r="B2" s="254"/>
      <c r="C2" s="254"/>
      <c r="D2" s="191"/>
      <c r="E2" s="191"/>
    </row>
    <row r="3" spans="1:4" s="133" customFormat="1" ht="26.25" thickBot="1">
      <c r="A3" s="190"/>
      <c r="B3" s="192"/>
      <c r="C3" s="133" t="s">
        <v>185</v>
      </c>
      <c r="D3" s="190"/>
    </row>
    <row r="4" spans="1:3" s="193" customFormat="1" ht="19.5" customHeight="1" thickBot="1">
      <c r="A4" s="194" t="s">
        <v>186</v>
      </c>
      <c r="B4" s="195" t="s">
        <v>187</v>
      </c>
      <c r="C4" s="195" t="s">
        <v>188</v>
      </c>
    </row>
    <row r="5" spans="1:3" s="196" customFormat="1" ht="19.5" customHeight="1">
      <c r="A5" s="197" t="s">
        <v>189</v>
      </c>
      <c r="B5" s="198"/>
      <c r="C5" s="198"/>
    </row>
    <row r="6" spans="1:3" s="133" customFormat="1" ht="19.5" customHeight="1">
      <c r="A6" s="199" t="s">
        <v>190</v>
      </c>
      <c r="B6" s="200">
        <v>25035337</v>
      </c>
      <c r="C6" s="200">
        <v>32879810</v>
      </c>
    </row>
    <row r="7" spans="1:3" s="133" customFormat="1" ht="19.5" customHeight="1">
      <c r="A7" s="199" t="s">
        <v>191</v>
      </c>
      <c r="B7" s="200"/>
      <c r="C7" s="200"/>
    </row>
    <row r="8" spans="1:3" s="133" customFormat="1" ht="19.5" customHeight="1">
      <c r="A8" s="199" t="s">
        <v>192</v>
      </c>
      <c r="B8" s="119">
        <v>1422900</v>
      </c>
      <c r="C8" s="201">
        <v>0</v>
      </c>
    </row>
    <row r="9" spans="1:3" s="133" customFormat="1" ht="19.5" customHeight="1">
      <c r="A9" s="199" t="s">
        <v>193</v>
      </c>
      <c r="B9" s="201"/>
      <c r="C9" s="201"/>
    </row>
    <row r="10" spans="1:3" s="133" customFormat="1" ht="19.5" customHeight="1">
      <c r="A10" s="199" t="s">
        <v>194</v>
      </c>
      <c r="B10" s="201">
        <v>-65270</v>
      </c>
      <c r="C10" s="201">
        <v>164601</v>
      </c>
    </row>
    <row r="11" spans="1:3" s="133" customFormat="1" ht="19.5" customHeight="1">
      <c r="A11" s="199" t="s">
        <v>195</v>
      </c>
      <c r="B11" s="201">
        <v>1184852</v>
      </c>
      <c r="C11" s="201">
        <v>-1168903</v>
      </c>
    </row>
    <row r="12" spans="1:3" s="133" customFormat="1" ht="19.5" customHeight="1">
      <c r="A12" s="199" t="s">
        <v>196</v>
      </c>
      <c r="B12" s="201">
        <v>-3056607</v>
      </c>
      <c r="C12" s="201">
        <v>-1085667</v>
      </c>
    </row>
    <row r="13" spans="1:3" s="133" customFormat="1" ht="19.5" customHeight="1">
      <c r="A13" s="199" t="s">
        <v>197</v>
      </c>
      <c r="B13" s="202">
        <v>3849053</v>
      </c>
      <c r="C13" s="202">
        <v>-2893523</v>
      </c>
    </row>
    <row r="14" spans="1:3" s="196" customFormat="1" ht="19.5" customHeight="1">
      <c r="A14" s="203" t="s">
        <v>198</v>
      </c>
      <c r="B14" s="202">
        <f>SUM(B6:B13)</f>
        <v>28370265</v>
      </c>
      <c r="C14" s="202">
        <f>SUM(C6:C13)</f>
        <v>27896318</v>
      </c>
    </row>
    <row r="15" spans="1:3" s="196" customFormat="1" ht="19.5" customHeight="1">
      <c r="A15" s="197" t="s">
        <v>199</v>
      </c>
      <c r="B15" s="201"/>
      <c r="C15" s="201"/>
    </row>
    <row r="16" spans="1:3" s="133" customFormat="1" ht="19.5" customHeight="1">
      <c r="A16" s="199" t="s">
        <v>200</v>
      </c>
      <c r="B16" s="201">
        <v>-14876348</v>
      </c>
      <c r="C16" s="201">
        <v>-15820146</v>
      </c>
    </row>
    <row r="17" spans="1:3" s="133" customFormat="1" ht="19.5" customHeight="1">
      <c r="A17" s="199" t="s">
        <v>201</v>
      </c>
      <c r="B17" s="202">
        <v>-13000</v>
      </c>
      <c r="C17" s="202">
        <v>0</v>
      </c>
    </row>
    <row r="18" spans="1:3" s="196" customFormat="1" ht="19.5" customHeight="1">
      <c r="A18" s="197" t="s">
        <v>202</v>
      </c>
      <c r="B18" s="202">
        <f>SUM(B16:B17)</f>
        <v>-14889348</v>
      </c>
      <c r="C18" s="202">
        <f>SUM(C16:C16)</f>
        <v>-15820146</v>
      </c>
    </row>
    <row r="19" spans="1:3" s="196" customFormat="1" ht="19.5" customHeight="1">
      <c r="A19" s="197" t="s">
        <v>203</v>
      </c>
      <c r="B19" s="204"/>
      <c r="C19" s="204"/>
    </row>
    <row r="20" spans="1:3" s="133" customFormat="1" ht="19.5" customHeight="1">
      <c r="A20" s="199" t="s">
        <v>204</v>
      </c>
      <c r="B20" s="202">
        <v>289736</v>
      </c>
      <c r="C20" s="202">
        <v>129467</v>
      </c>
    </row>
    <row r="21" spans="1:3" s="196" customFormat="1" ht="19.5" customHeight="1">
      <c r="A21" s="197" t="s">
        <v>205</v>
      </c>
      <c r="B21" s="202">
        <f>SUM(B20:B20)</f>
        <v>289736</v>
      </c>
      <c r="C21" s="202">
        <f>SUM(C20:C20)</f>
        <v>129467</v>
      </c>
    </row>
    <row r="22" spans="1:3" s="196" customFormat="1" ht="19.5" customHeight="1">
      <c r="A22" s="197" t="s">
        <v>206</v>
      </c>
      <c r="B22" s="201">
        <f>+B14+B18+B21</f>
        <v>13770653</v>
      </c>
      <c r="C22" s="201">
        <f>+C14+C18+C21</f>
        <v>12205639</v>
      </c>
    </row>
    <row r="23" spans="1:3" s="196" customFormat="1" ht="19.5" customHeight="1">
      <c r="A23" s="197" t="s">
        <v>207</v>
      </c>
      <c r="B23" s="201">
        <v>-65833</v>
      </c>
      <c r="C23" s="201">
        <v>0</v>
      </c>
    </row>
    <row r="24" spans="1:3" s="133" customFormat="1" ht="19.5" customHeight="1">
      <c r="A24" s="197" t="s">
        <v>208</v>
      </c>
      <c r="B24" s="202">
        <v>265861675</v>
      </c>
      <c r="C24" s="202">
        <v>253656036</v>
      </c>
    </row>
    <row r="25" spans="1:3" s="196" customFormat="1" ht="19.5" customHeight="1">
      <c r="A25" s="197" t="s">
        <v>209</v>
      </c>
      <c r="B25" s="205">
        <f>SUM(B22:B24)</f>
        <v>279566495</v>
      </c>
      <c r="C25" s="205">
        <f>SUM(C22:C24)</f>
        <v>265861675</v>
      </c>
    </row>
    <row r="26" spans="1:3" s="196" customFormat="1" ht="19.5" customHeight="1">
      <c r="A26" s="197" t="s">
        <v>210</v>
      </c>
      <c r="B26" s="204"/>
      <c r="C26" s="204"/>
    </row>
    <row r="27" spans="1:3" s="196" customFormat="1" ht="19.5" customHeight="1">
      <c r="A27" s="199" t="s">
        <v>211</v>
      </c>
      <c r="B27" s="206">
        <v>32879810</v>
      </c>
      <c r="C27" s="206">
        <v>38698676</v>
      </c>
    </row>
    <row r="28" spans="1:3" s="196" customFormat="1" ht="19.5" customHeight="1">
      <c r="A28" s="197" t="s">
        <v>212</v>
      </c>
      <c r="B28" s="204"/>
      <c r="C28" s="204"/>
    </row>
    <row r="29" spans="1:3" s="196" customFormat="1" ht="19.5" customHeight="1">
      <c r="A29" s="199" t="s">
        <v>213</v>
      </c>
      <c r="B29" s="200">
        <v>14397348</v>
      </c>
      <c r="C29" s="200">
        <v>20020146</v>
      </c>
    </row>
    <row r="30" spans="1:3" s="196" customFormat="1" ht="19.5" customHeight="1">
      <c r="A30" s="199" t="s">
        <v>214</v>
      </c>
      <c r="B30" s="202">
        <v>479000</v>
      </c>
      <c r="C30" s="202">
        <v>-4200000</v>
      </c>
    </row>
    <row r="31" spans="1:3" s="196" customFormat="1" ht="19.5" customHeight="1" thickBot="1">
      <c r="A31" s="207"/>
      <c r="B31" s="208">
        <f>SUM(B29:B30)</f>
        <v>14876348</v>
      </c>
      <c r="C31" s="208">
        <f>SUM(C29:C30)</f>
        <v>15820146</v>
      </c>
    </row>
    <row r="32" spans="2:3" ht="16.5">
      <c r="B32" s="209"/>
      <c r="C32" s="209"/>
    </row>
  </sheetData>
  <sheetProtection/>
  <mergeCells count="2">
    <mergeCell ref="A1:C1"/>
    <mergeCell ref="A2:C2"/>
  </mergeCells>
  <printOptions/>
  <pageMargins left="0.34" right="0.2" top="0.22" bottom="0.59" header="0.5" footer="0.5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hchs</dc:creator>
  <cp:keywords/>
  <dc:description/>
  <cp:lastModifiedBy>行政-會計室</cp:lastModifiedBy>
  <cp:lastPrinted>2013-11-21T06:21:15Z</cp:lastPrinted>
  <dcterms:created xsi:type="dcterms:W3CDTF">2003-01-03T01:32:55Z</dcterms:created>
  <dcterms:modified xsi:type="dcterms:W3CDTF">2014-11-18T06:08:19Z</dcterms:modified>
  <cp:category/>
  <cp:version/>
  <cp:contentType/>
  <cp:contentStatus/>
</cp:coreProperties>
</file>